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orest\06担い手雇用対策部\02担い手対策課\02業務\■R５年度\09_様式\"/>
    </mc:Choice>
  </mc:AlternateContent>
  <bookViews>
    <workbookView xWindow="-120" yWindow="-120" windowWidth="20730" windowHeight="11160"/>
  </bookViews>
  <sheets>
    <sheet name="【4月】月集計表" sheetId="3" r:id="rId1"/>
    <sheet name="【5月】月集計表" sheetId="5" r:id="rId2"/>
    <sheet name="【6月】月集計表" sheetId="19" r:id="rId3"/>
    <sheet name="【年集計表（まとめ）】" sheetId="15" r:id="rId4"/>
    <sheet name="【年集計表（TR)】" sheetId="16" r:id="rId5"/>
    <sheet name="【年集計表（多能工化)】" sheetId="20" r:id="rId6"/>
    <sheet name="日付" sheetId="7" state="hidden" r:id="rId7"/>
  </sheets>
  <definedNames>
    <definedName name="_xlnm.Print_Area" localSheetId="0">【4月】月集計表!$A$1:$BG$63</definedName>
    <definedName name="_xlnm.Print_Area" localSheetId="1">【5月】月集計表!$A$1:$BG$63</definedName>
    <definedName name="_xlnm.Print_Area" localSheetId="2">【6月】月集計表!$A$1:$BG$63</definedName>
    <definedName name="_xlnm.Print_Area" localSheetId="4">'【年集計表（TR)】'!$A$1:$T$47</definedName>
    <definedName name="_xlnm.Print_Area" localSheetId="5">'【年集計表（多能工化)】'!$A$1:$T$47</definedName>
    <definedName name="祝日1">日付!$A$19:$T$19</definedName>
    <definedName name="祝日2">日付!$A$22:$T$22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46" i="15" l="1"/>
  <c r="T28" i="15"/>
  <c r="T24" i="15"/>
  <c r="N46" i="20" l="1"/>
  <c r="J28" i="20"/>
  <c r="F28" i="20"/>
  <c r="C8" i="20"/>
  <c r="J28" i="15"/>
  <c r="F28" i="15"/>
  <c r="BF63" i="19"/>
  <c r="BE62" i="19"/>
  <c r="BE61" i="19"/>
  <c r="BE60" i="19"/>
  <c r="BE59" i="19"/>
  <c r="BE57" i="19"/>
  <c r="BE55" i="19"/>
  <c r="BF63" i="3"/>
  <c r="BF63" i="5"/>
  <c r="H28" i="20" s="1"/>
  <c r="R28" i="20" s="1"/>
  <c r="BE62" i="5"/>
  <c r="BE61" i="5"/>
  <c r="BE60" i="5"/>
  <c r="BE59" i="5"/>
  <c r="BE57" i="5"/>
  <c r="BE55" i="5"/>
  <c r="T28" i="20" l="1"/>
  <c r="P46" i="20"/>
  <c r="AU49" i="19"/>
  <c r="AS49" i="19"/>
  <c r="AU51" i="19" s="1"/>
  <c r="AU49" i="5"/>
  <c r="AS49" i="5"/>
  <c r="AS51" i="5" s="1"/>
  <c r="AS51" i="19" l="1"/>
  <c r="AU53" i="19" s="1"/>
  <c r="AU53" i="5"/>
  <c r="AS53" i="5"/>
  <c r="AU51" i="5"/>
  <c r="AS53" i="19" l="1"/>
  <c r="AU49" i="3" l="1"/>
  <c r="AS49" i="3"/>
  <c r="AU51" i="3"/>
  <c r="BE62" i="3" l="1"/>
  <c r="BE61" i="3"/>
  <c r="BE60" i="3"/>
  <c r="BE59" i="3"/>
  <c r="BE57" i="3"/>
  <c r="BE55" i="3"/>
  <c r="N46" i="15"/>
  <c r="AS51" i="3"/>
  <c r="AS53" i="3" l="1"/>
  <c r="AU53" i="3"/>
  <c r="H19" i="20"/>
  <c r="H20" i="20" s="1"/>
  <c r="F24" i="16"/>
  <c r="N47" i="20"/>
  <c r="N38" i="20"/>
  <c r="N37" i="20"/>
  <c r="AK36" i="19"/>
  <c r="AV63" i="3"/>
  <c r="BF62" i="3"/>
  <c r="BD62" i="3"/>
  <c r="BC62" i="3"/>
  <c r="BB62" i="3"/>
  <c r="BA62" i="3"/>
  <c r="AZ62" i="3"/>
  <c r="AX62" i="3"/>
  <c r="AV62" i="3"/>
  <c r="BF61" i="3"/>
  <c r="BD61" i="3"/>
  <c r="BC61" i="3"/>
  <c r="BB61" i="3"/>
  <c r="BA61" i="3"/>
  <c r="AZ61" i="3"/>
  <c r="AX61" i="3"/>
  <c r="AV61" i="3"/>
  <c r="BF60" i="3"/>
  <c r="BD60" i="3"/>
  <c r="BC60" i="3"/>
  <c r="BB60" i="3"/>
  <c r="AZ60" i="3"/>
  <c r="AX60" i="3"/>
  <c r="AV60" i="3"/>
  <c r="BF59" i="3"/>
  <c r="BD59" i="3"/>
  <c r="BC59" i="3"/>
  <c r="BB59" i="3"/>
  <c r="AZ59" i="3"/>
  <c r="AY59" i="3"/>
  <c r="AX59" i="3"/>
  <c r="AV59" i="3"/>
  <c r="BF57" i="3"/>
  <c r="BD57" i="3"/>
  <c r="BC57" i="3"/>
  <c r="BB57" i="3"/>
  <c r="AZ57" i="3"/>
  <c r="AX57" i="3"/>
  <c r="AV57" i="3"/>
  <c r="BF55" i="3"/>
  <c r="BD55" i="3"/>
  <c r="BC55" i="3"/>
  <c r="BB55" i="3"/>
  <c r="F24" i="15" s="1"/>
  <c r="AZ55" i="3"/>
  <c r="AX55" i="3"/>
  <c r="AV55" i="3"/>
  <c r="AY53" i="3"/>
  <c r="AW53" i="3"/>
  <c r="AY51" i="3"/>
  <c r="AW51" i="3"/>
  <c r="AY49" i="3"/>
  <c r="AY55" i="3" s="1"/>
  <c r="AW49" i="3"/>
  <c r="AY47" i="3"/>
  <c r="AW47" i="3"/>
  <c r="AY45" i="3"/>
  <c r="AW45" i="3"/>
  <c r="AY43" i="3"/>
  <c r="AW43" i="3"/>
  <c r="AY41" i="3"/>
  <c r="AW41" i="3"/>
  <c r="AY39" i="3"/>
  <c r="AW39" i="3"/>
  <c r="AU39" i="3"/>
  <c r="AS39" i="3"/>
  <c r="AU41" i="3" s="1"/>
  <c r="AY37" i="3"/>
  <c r="AW37" i="3"/>
  <c r="AY35" i="3"/>
  <c r="AW35" i="3"/>
  <c r="AY33" i="3"/>
  <c r="AW33" i="3"/>
  <c r="AY31" i="3"/>
  <c r="AW31" i="3"/>
  <c r="AY29" i="3"/>
  <c r="AW29" i="3"/>
  <c r="AW61" i="3" s="1"/>
  <c r="AU29" i="3"/>
  <c r="AS29" i="3"/>
  <c r="AU31" i="3" s="1"/>
  <c r="BA27" i="3"/>
  <c r="AY27" i="3"/>
  <c r="BA25" i="3"/>
  <c r="AY25" i="3"/>
  <c r="BA23" i="3"/>
  <c r="AY23" i="3"/>
  <c r="BA21" i="3"/>
  <c r="AY21" i="3"/>
  <c r="BA19" i="3"/>
  <c r="AY19" i="3"/>
  <c r="AU19" i="3"/>
  <c r="AS19" i="3"/>
  <c r="AU21" i="3" s="1"/>
  <c r="BA17" i="3"/>
  <c r="AW17" i="3"/>
  <c r="BA15" i="3"/>
  <c r="AW15" i="3"/>
  <c r="BA13" i="3"/>
  <c r="AW13" i="3"/>
  <c r="BA11" i="3"/>
  <c r="AW11" i="3"/>
  <c r="BA9" i="3"/>
  <c r="AW9" i="3"/>
  <c r="AW59" i="3" s="1"/>
  <c r="F19" i="16" s="1"/>
  <c r="AU9" i="3"/>
  <c r="AS9" i="3"/>
  <c r="BF5" i="3"/>
  <c r="BF3" i="3"/>
  <c r="AS3" i="3"/>
  <c r="J24" i="16"/>
  <c r="J22" i="16"/>
  <c r="AV63" i="19"/>
  <c r="BF62" i="19"/>
  <c r="BD62" i="19"/>
  <c r="BC62" i="19"/>
  <c r="BB62" i="19"/>
  <c r="BA62" i="19"/>
  <c r="AZ62" i="19"/>
  <c r="AY62" i="19"/>
  <c r="AX62" i="19"/>
  <c r="AW62" i="19"/>
  <c r="AV62" i="19"/>
  <c r="BF61" i="19"/>
  <c r="BD61" i="19"/>
  <c r="BC61" i="19"/>
  <c r="BB61" i="19"/>
  <c r="BA61" i="19"/>
  <c r="AZ61" i="19"/>
  <c r="AY61" i="19"/>
  <c r="AX61" i="19"/>
  <c r="AW61" i="19"/>
  <c r="AV61" i="19"/>
  <c r="BF60" i="19"/>
  <c r="BD60" i="19"/>
  <c r="BC60" i="19"/>
  <c r="BB60" i="19"/>
  <c r="BA60" i="19"/>
  <c r="AZ60" i="19"/>
  <c r="AY60" i="19"/>
  <c r="AX60" i="19"/>
  <c r="AW60" i="19"/>
  <c r="AV60" i="19"/>
  <c r="BF59" i="19"/>
  <c r="BD59" i="19"/>
  <c r="BC59" i="19"/>
  <c r="BB59" i="19"/>
  <c r="BA59" i="19"/>
  <c r="AZ59" i="19"/>
  <c r="AY59" i="19"/>
  <c r="AX59" i="19"/>
  <c r="AV59" i="19"/>
  <c r="BF57" i="19"/>
  <c r="BD57" i="19"/>
  <c r="BC57" i="19"/>
  <c r="BB57" i="19"/>
  <c r="BA57" i="19"/>
  <c r="AZ57" i="19"/>
  <c r="AY57" i="19"/>
  <c r="AX57" i="19"/>
  <c r="AW57" i="19"/>
  <c r="AV57" i="19"/>
  <c r="BF55" i="19"/>
  <c r="BD55" i="19"/>
  <c r="BC55" i="19"/>
  <c r="BB55" i="19"/>
  <c r="J24" i="15" s="1"/>
  <c r="BA55" i="19"/>
  <c r="J22" i="15" s="1"/>
  <c r="AZ55" i="19"/>
  <c r="AY55" i="19"/>
  <c r="AX55" i="19"/>
  <c r="AV55" i="19"/>
  <c r="AJ106" i="19"/>
  <c r="AI106" i="19"/>
  <c r="AH106" i="19"/>
  <c r="AG106" i="19"/>
  <c r="AF106" i="19"/>
  <c r="AE106" i="19"/>
  <c r="AD106" i="19"/>
  <c r="AC106"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AJ104" i="19"/>
  <c r="AI104" i="19"/>
  <c r="AH104" i="19"/>
  <c r="AG104" i="19"/>
  <c r="AF104" i="19"/>
  <c r="AE104" i="19"/>
  <c r="AD104" i="19"/>
  <c r="AC104"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AJ102" i="19"/>
  <c r="AI102" i="19"/>
  <c r="AH102" i="19"/>
  <c r="AG102" i="19"/>
  <c r="AF102" i="19"/>
  <c r="AE102" i="19"/>
  <c r="AD102" i="19"/>
  <c r="AC102"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AK101" i="19" s="1"/>
  <c r="Q54" i="19" s="1"/>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AK93" i="19" s="1"/>
  <c r="I54" i="19" s="1"/>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AY53" i="19"/>
  <c r="AW53" i="19"/>
  <c r="AW63" i="19" s="1"/>
  <c r="J19" i="20" s="1"/>
  <c r="J20" i="20" s="1"/>
  <c r="W53" i="19"/>
  <c r="AY51" i="19"/>
  <c r="AW51"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AY49" i="19"/>
  <c r="AW49" i="19"/>
  <c r="AY47" i="19"/>
  <c r="AW47" i="19"/>
  <c r="AY45" i="19"/>
  <c r="AW45" i="19"/>
  <c r="AY43" i="19"/>
  <c r="AW43" i="19"/>
  <c r="AY41" i="19"/>
  <c r="AW41" i="19"/>
  <c r="AY39" i="19"/>
  <c r="AW39" i="19"/>
  <c r="AU39" i="19"/>
  <c r="AS39" i="19"/>
  <c r="AU41" i="19" s="1"/>
  <c r="AY37" i="19"/>
  <c r="AW37" i="19"/>
  <c r="AK7" i="19"/>
  <c r="AY35" i="19"/>
  <c r="AW35" i="19"/>
  <c r="AY33" i="19"/>
  <c r="AW33" i="19"/>
  <c r="G32" i="19"/>
  <c r="AY31" i="19"/>
  <c r="AW31" i="19"/>
  <c r="AK31" i="19"/>
  <c r="AJ31" i="19"/>
  <c r="AJ32" i="19" s="1"/>
  <c r="AI31" i="19"/>
  <c r="AI32" i="19" s="1"/>
  <c r="AH31" i="19"/>
  <c r="AH32" i="19" s="1"/>
  <c r="AG31" i="19"/>
  <c r="AG32" i="19" s="1"/>
  <c r="AF31" i="19"/>
  <c r="AE31" i="19"/>
  <c r="AE32" i="19" s="1"/>
  <c r="AD31" i="19"/>
  <c r="AD32" i="19" s="1"/>
  <c r="AC31" i="19"/>
  <c r="AB31" i="19"/>
  <c r="AB32" i="19" s="1"/>
  <c r="AA31" i="19"/>
  <c r="AA32" i="19" s="1"/>
  <c r="Z31" i="19"/>
  <c r="Z32" i="19" s="1"/>
  <c r="Y31" i="19"/>
  <c r="Y32" i="19" s="1"/>
  <c r="X31" i="19"/>
  <c r="W31" i="19"/>
  <c r="W32" i="19" s="1"/>
  <c r="V31" i="19"/>
  <c r="V32" i="19" s="1"/>
  <c r="U31" i="19"/>
  <c r="T31" i="19"/>
  <c r="T32" i="19" s="1"/>
  <c r="S31" i="19"/>
  <c r="S32" i="19" s="1"/>
  <c r="R31" i="19"/>
  <c r="Q31" i="19"/>
  <c r="Q32" i="19" s="1"/>
  <c r="P31" i="19"/>
  <c r="O31" i="19"/>
  <c r="O32" i="19" s="1"/>
  <c r="N31" i="19"/>
  <c r="M31" i="19"/>
  <c r="L31" i="19"/>
  <c r="L32" i="19" s="1"/>
  <c r="K31" i="19"/>
  <c r="K32" i="19" s="1"/>
  <c r="J31" i="19"/>
  <c r="J32" i="19" s="1"/>
  <c r="I31" i="19"/>
  <c r="I32" i="19" s="1"/>
  <c r="H31" i="19"/>
  <c r="G31" i="19"/>
  <c r="CB30" i="19"/>
  <c r="AM30" i="19"/>
  <c r="AL30" i="19"/>
  <c r="CB29" i="19"/>
  <c r="AY29" i="19"/>
  <c r="AW29" i="19"/>
  <c r="AU29" i="19"/>
  <c r="AS29" i="19"/>
  <c r="AU31" i="19" s="1"/>
  <c r="AM29" i="19"/>
  <c r="AL29" i="19"/>
  <c r="CB28" i="19"/>
  <c r="AM28" i="19"/>
  <c r="AL28" i="19"/>
  <c r="CB27" i="19"/>
  <c r="BA27" i="19"/>
  <c r="AY27" i="19"/>
  <c r="AM27" i="19"/>
  <c r="AL27" i="19"/>
  <c r="CB26" i="19"/>
  <c r="AM26" i="19"/>
  <c r="AL26" i="19"/>
  <c r="CB25" i="19"/>
  <c r="BA25" i="19"/>
  <c r="AY25" i="19"/>
  <c r="AM25" i="19"/>
  <c r="AL25" i="19"/>
  <c r="CB24" i="19"/>
  <c r="AM24" i="19"/>
  <c r="AL24" i="19"/>
  <c r="CB23" i="19"/>
  <c r="BA23" i="19"/>
  <c r="AY23" i="19"/>
  <c r="AM23" i="19"/>
  <c r="AL23" i="19"/>
  <c r="CB22" i="19"/>
  <c r="AM22" i="19"/>
  <c r="AL22" i="19"/>
  <c r="CB21" i="19"/>
  <c r="BA21" i="19"/>
  <c r="AY21" i="19"/>
  <c r="AM21" i="19"/>
  <c r="AL21" i="19"/>
  <c r="CB20" i="19"/>
  <c r="AM20" i="19"/>
  <c r="AL20" i="19"/>
  <c r="CB19" i="19"/>
  <c r="BA19" i="19"/>
  <c r="AY19" i="19"/>
  <c r="AU19" i="19"/>
  <c r="AS19" i="19"/>
  <c r="AS21" i="19" s="1"/>
  <c r="AM19" i="19"/>
  <c r="AL19" i="19"/>
  <c r="CB18" i="19"/>
  <c r="AM18" i="19"/>
  <c r="AL18" i="19"/>
  <c r="CB17" i="19"/>
  <c r="BA17" i="19"/>
  <c r="AW17" i="19"/>
  <c r="AM17" i="19"/>
  <c r="AL17" i="19"/>
  <c r="CB16" i="19"/>
  <c r="AM16" i="19"/>
  <c r="AL16" i="19"/>
  <c r="CB15" i="19"/>
  <c r="BA15" i="19"/>
  <c r="AW15" i="19"/>
  <c r="AM15" i="19"/>
  <c r="AL15" i="19"/>
  <c r="CB14" i="19"/>
  <c r="AM14" i="19"/>
  <c r="AL14" i="19"/>
  <c r="CB13" i="19"/>
  <c r="BA13" i="19"/>
  <c r="AW13" i="19"/>
  <c r="AW59" i="19" s="1"/>
  <c r="J19" i="16" s="1"/>
  <c r="AM13" i="19"/>
  <c r="AL13" i="19"/>
  <c r="CB12" i="19"/>
  <c r="BO12" i="19"/>
  <c r="AM12" i="19"/>
  <c r="AL12" i="19"/>
  <c r="CB11" i="19"/>
  <c r="BA11" i="19"/>
  <c r="AW11" i="19"/>
  <c r="AU11" i="19"/>
  <c r="AM11" i="19"/>
  <c r="AL11" i="19"/>
  <c r="BK9" i="19"/>
  <c r="BN12" i="19" s="1"/>
  <c r="BA9" i="19"/>
  <c r="AW9" i="19"/>
  <c r="AU9" i="19"/>
  <c r="AS9" i="19"/>
  <c r="AS11" i="19" s="1"/>
  <c r="BF5" i="19"/>
  <c r="BF3" i="19"/>
  <c r="AS3" i="19"/>
  <c r="BF57" i="5"/>
  <c r="BD57" i="5"/>
  <c r="BC57" i="5"/>
  <c r="BB57" i="5"/>
  <c r="BA57" i="5"/>
  <c r="AZ57" i="5"/>
  <c r="AY57" i="5"/>
  <c r="AX57" i="5"/>
  <c r="AW57" i="5"/>
  <c r="AV57" i="5"/>
  <c r="BF55" i="5"/>
  <c r="H28" i="15" s="1"/>
  <c r="R28" i="15" s="1"/>
  <c r="BD55" i="5"/>
  <c r="BC55" i="5"/>
  <c r="BB55" i="5"/>
  <c r="BA55" i="5"/>
  <c r="AZ55" i="5"/>
  <c r="AY55" i="5"/>
  <c r="AX55" i="5"/>
  <c r="AW55" i="5"/>
  <c r="AV55" i="5"/>
  <c r="AV63" i="5"/>
  <c r="R23" i="15"/>
  <c r="AY53" i="5"/>
  <c r="AW53" i="5"/>
  <c r="AY51" i="5"/>
  <c r="AW51" i="5"/>
  <c r="AY49" i="5"/>
  <c r="AW49" i="5"/>
  <c r="AW63" i="5" s="1"/>
  <c r="H24" i="15"/>
  <c r="AU39" i="5"/>
  <c r="AU29" i="5"/>
  <c r="AU19" i="5"/>
  <c r="AU9" i="5"/>
  <c r="AS39" i="5"/>
  <c r="AS41" i="5" s="1"/>
  <c r="AS43" i="5" s="1"/>
  <c r="AS45" i="5" s="1"/>
  <c r="AS47" i="5" s="1"/>
  <c r="AS29" i="5"/>
  <c r="AS31" i="5" s="1"/>
  <c r="AS33" i="5" s="1"/>
  <c r="AS35" i="5" s="1"/>
  <c r="AS37" i="5" s="1"/>
  <c r="AS19" i="5"/>
  <c r="AU21" i="5" s="1"/>
  <c r="AS9" i="5"/>
  <c r="AS11" i="5" s="1"/>
  <c r="AS13" i="5" s="1"/>
  <c r="AS15" i="5" s="1"/>
  <c r="AS17" i="5" s="1"/>
  <c r="AS11" i="3"/>
  <c r="AU11" i="3"/>
  <c r="H32" i="19" l="1"/>
  <c r="AN36" i="19" s="1"/>
  <c r="I15" i="15" s="1"/>
  <c r="P32" i="19"/>
  <c r="X32" i="19"/>
  <c r="AF32" i="19"/>
  <c r="R32" i="19"/>
  <c r="AS41" i="19"/>
  <c r="AU43" i="19" s="1"/>
  <c r="M32" i="19"/>
  <c r="U32" i="19"/>
  <c r="AC32" i="19"/>
  <c r="AK32" i="19"/>
  <c r="N32" i="19"/>
  <c r="AS13" i="3"/>
  <c r="AS15" i="3" s="1"/>
  <c r="AS21" i="3"/>
  <c r="AU23" i="3" s="1"/>
  <c r="AS41" i="3"/>
  <c r="AU43" i="3" s="1"/>
  <c r="AW55" i="19"/>
  <c r="J19" i="15" s="1"/>
  <c r="H29" i="20"/>
  <c r="J29" i="20"/>
  <c r="AY57" i="3"/>
  <c r="AY61" i="3"/>
  <c r="BA60" i="3"/>
  <c r="AW63" i="3"/>
  <c r="F19" i="20" s="1"/>
  <c r="F20" i="20" s="1"/>
  <c r="R20" i="20" s="1"/>
  <c r="T20" i="20" s="1"/>
  <c r="BA55" i="3"/>
  <c r="F22" i="15" s="1"/>
  <c r="AW62" i="3"/>
  <c r="AY62" i="3"/>
  <c r="AU13" i="3"/>
  <c r="BA57" i="3"/>
  <c r="AS31" i="3"/>
  <c r="AW55" i="3"/>
  <c r="F19" i="15" s="1"/>
  <c r="BA59" i="3"/>
  <c r="F22" i="16" s="1"/>
  <c r="AY60" i="3"/>
  <c r="AK100" i="19"/>
  <c r="P54" i="19" s="1"/>
  <c r="AK91" i="19"/>
  <c r="G54" i="19" s="1"/>
  <c r="AK99" i="19"/>
  <c r="O54" i="19" s="1"/>
  <c r="AK98" i="19"/>
  <c r="N54" i="19" s="1"/>
  <c r="AK106" i="19"/>
  <c r="V54" i="19" s="1"/>
  <c r="AK97" i="19"/>
  <c r="M54" i="19" s="1"/>
  <c r="AK105" i="19"/>
  <c r="U54" i="19" s="1"/>
  <c r="AK96" i="19"/>
  <c r="L54" i="19" s="1"/>
  <c r="AK104" i="19"/>
  <c r="T54" i="19" s="1"/>
  <c r="AK92" i="19"/>
  <c r="H54" i="19" s="1"/>
  <c r="AK95" i="19"/>
  <c r="K54" i="19" s="1"/>
  <c r="W54" i="19" s="1"/>
  <c r="AK103" i="19"/>
  <c r="S54" i="19" s="1"/>
  <c r="AK94" i="19"/>
  <c r="J54" i="19" s="1"/>
  <c r="AK102" i="19"/>
  <c r="R54" i="19" s="1"/>
  <c r="AU13" i="19"/>
  <c r="AS13" i="19"/>
  <c r="AU23" i="19"/>
  <c r="AS23" i="19"/>
  <c r="AW21" i="19"/>
  <c r="AW25" i="19"/>
  <c r="AW27" i="19"/>
  <c r="AW19" i="19"/>
  <c r="AW23" i="19"/>
  <c r="AN42" i="19"/>
  <c r="I17" i="15" s="1"/>
  <c r="J17" i="15" s="1"/>
  <c r="AU21" i="19"/>
  <c r="AS31" i="19"/>
  <c r="AN39" i="19"/>
  <c r="I16" i="15" s="1"/>
  <c r="J16" i="15" s="1"/>
  <c r="R24" i="15"/>
  <c r="AS21" i="5"/>
  <c r="AS23" i="5" s="1"/>
  <c r="AS25" i="5" s="1"/>
  <c r="AS27" i="5" s="1"/>
  <c r="AU31" i="5"/>
  <c r="AU41" i="5"/>
  <c r="AU11" i="5"/>
  <c r="AU13" i="5"/>
  <c r="AU17" i="5"/>
  <c r="AU33" i="5"/>
  <c r="AU35" i="5"/>
  <c r="AU43" i="5"/>
  <c r="AU45" i="5"/>
  <c r="AU37" i="5"/>
  <c r="AU15" i="5"/>
  <c r="AU47" i="5"/>
  <c r="C8" i="16"/>
  <c r="N41" i="15"/>
  <c r="P41" i="15" s="1"/>
  <c r="B2" i="7"/>
  <c r="B3" i="7" s="1"/>
  <c r="G36" i="3" s="1"/>
  <c r="AK50" i="5"/>
  <c r="AK31" i="5"/>
  <c r="AS43" i="19" l="1"/>
  <c r="AU45" i="19" s="1"/>
  <c r="J15" i="15"/>
  <c r="J18" i="15" s="1"/>
  <c r="I18" i="15"/>
  <c r="AU15" i="3"/>
  <c r="AS43" i="3"/>
  <c r="AU45" i="3" s="1"/>
  <c r="AS23" i="3"/>
  <c r="AU25" i="3" s="1"/>
  <c r="F29" i="20"/>
  <c r="R29" i="20" s="1"/>
  <c r="R19" i="20"/>
  <c r="P37" i="20" s="1"/>
  <c r="P38" i="20"/>
  <c r="AU33" i="3"/>
  <c r="AS33" i="3"/>
  <c r="AU17" i="3"/>
  <c r="AS17" i="3"/>
  <c r="AU25" i="19"/>
  <c r="AS25" i="19"/>
  <c r="AN45" i="19"/>
  <c r="AU33" i="19"/>
  <c r="AS33" i="19"/>
  <c r="AU15" i="19"/>
  <c r="AS15" i="19"/>
  <c r="AU27" i="5"/>
  <c r="AU25" i="5"/>
  <c r="AU23" i="5"/>
  <c r="AK32" i="5"/>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N42" i="15"/>
  <c r="T23" i="15"/>
  <c r="N37" i="16"/>
  <c r="C3" i="7"/>
  <c r="B4" i="7"/>
  <c r="G36" i="5" s="1"/>
  <c r="BF5" i="5"/>
  <c r="BF3" i="5"/>
  <c r="D3" i="7" l="1"/>
  <c r="H36" i="3"/>
  <c r="AS45" i="19"/>
  <c r="AU47" i="19" s="1"/>
  <c r="AS45" i="3"/>
  <c r="AS47" i="3" s="1"/>
  <c r="AS25" i="3"/>
  <c r="AU27" i="3" s="1"/>
  <c r="T19" i="20"/>
  <c r="T29" i="20" s="1"/>
  <c r="P47" i="20"/>
  <c r="AU35" i="3"/>
  <c r="AS35" i="3"/>
  <c r="AU17" i="19"/>
  <c r="AS17" i="19"/>
  <c r="AU35" i="19"/>
  <c r="AS35" i="19"/>
  <c r="AU27" i="19"/>
  <c r="AS27" i="19"/>
  <c r="N42" i="16"/>
  <c r="N40" i="16"/>
  <c r="N40" i="15"/>
  <c r="N38" i="16"/>
  <c r="C4" i="7"/>
  <c r="B5" i="7"/>
  <c r="G7" i="3" l="1"/>
  <c r="G36" i="19"/>
  <c r="G7" i="19" s="1"/>
  <c r="D4" i="7"/>
  <c r="H36" i="5"/>
  <c r="E3" i="7"/>
  <c r="I36" i="3"/>
  <c r="AS47" i="19"/>
  <c r="AU47" i="3"/>
  <c r="AS27" i="3"/>
  <c r="AU37" i="3"/>
  <c r="AS37" i="3"/>
  <c r="AU37" i="19"/>
  <c r="AS37" i="19"/>
  <c r="N47" i="16"/>
  <c r="N37" i="15"/>
  <c r="N38" i="15"/>
  <c r="M33" i="15"/>
  <c r="M35" i="15"/>
  <c r="N35" i="15"/>
  <c r="M34" i="15"/>
  <c r="N34" i="15"/>
  <c r="B6" i="7"/>
  <c r="C5" i="7"/>
  <c r="H36" i="19" s="1"/>
  <c r="H7" i="19" s="1"/>
  <c r="AS3" i="5"/>
  <c r="BF62" i="5"/>
  <c r="BD62" i="5"/>
  <c r="BC62" i="5"/>
  <c r="BB62" i="5"/>
  <c r="BA62" i="5"/>
  <c r="AZ62" i="5"/>
  <c r="AX62" i="5"/>
  <c r="AV62" i="5"/>
  <c r="BF61" i="5"/>
  <c r="BD61" i="5"/>
  <c r="BC61" i="5"/>
  <c r="BB61" i="5"/>
  <c r="BA61" i="5"/>
  <c r="AZ61" i="5"/>
  <c r="AX61" i="5"/>
  <c r="AV61" i="5"/>
  <c r="BF60" i="5"/>
  <c r="BD60" i="5"/>
  <c r="BC60" i="5"/>
  <c r="BB60" i="5"/>
  <c r="AZ60" i="5"/>
  <c r="AX60" i="5"/>
  <c r="AV60" i="5"/>
  <c r="BF59" i="5"/>
  <c r="BD59" i="5"/>
  <c r="BC59" i="5"/>
  <c r="BB59" i="5"/>
  <c r="H24" i="16" s="1"/>
  <c r="AZ59" i="5"/>
  <c r="AY59" i="5"/>
  <c r="AX59" i="5"/>
  <c r="AV59" i="5"/>
  <c r="AY47" i="5"/>
  <c r="AW47" i="5"/>
  <c r="AY45" i="5"/>
  <c r="AW45" i="5"/>
  <c r="AY43" i="5"/>
  <c r="AW43" i="5"/>
  <c r="AY41" i="5"/>
  <c r="AW41" i="5"/>
  <c r="AY39" i="5"/>
  <c r="AW39" i="5"/>
  <c r="AY37" i="5"/>
  <c r="AW37" i="5"/>
  <c r="AY35" i="5"/>
  <c r="AW35" i="5"/>
  <c r="AY33" i="5"/>
  <c r="AW33" i="5"/>
  <c r="AY31" i="5"/>
  <c r="AW31" i="5"/>
  <c r="AY29" i="5"/>
  <c r="AW29" i="5"/>
  <c r="BA27" i="5"/>
  <c r="AY27" i="5"/>
  <c r="BA25" i="5"/>
  <c r="AY25" i="5"/>
  <c r="BA23" i="5"/>
  <c r="AY23" i="5"/>
  <c r="BA21" i="5"/>
  <c r="AY21" i="5"/>
  <c r="BA19" i="5"/>
  <c r="AY19" i="5"/>
  <c r="BA17" i="5"/>
  <c r="AW17" i="5"/>
  <c r="BA15" i="5"/>
  <c r="AW15" i="5"/>
  <c r="BA13" i="5"/>
  <c r="AW13" i="5"/>
  <c r="BA11" i="5"/>
  <c r="AW11" i="5"/>
  <c r="BK9" i="5"/>
  <c r="BN12" i="5" s="1"/>
  <c r="BO12" i="5" s="1"/>
  <c r="BA9" i="5"/>
  <c r="AW9" i="5"/>
  <c r="CB11" i="5"/>
  <c r="CB11" i="3"/>
  <c r="E4" i="7" l="1"/>
  <c r="I36" i="5"/>
  <c r="F3" i="7"/>
  <c r="J36" i="3"/>
  <c r="H22" i="15"/>
  <c r="AW23" i="5"/>
  <c r="AW21" i="5"/>
  <c r="AW19" i="5"/>
  <c r="AW27" i="5"/>
  <c r="AW25" i="5"/>
  <c r="AY61" i="5"/>
  <c r="D5" i="7"/>
  <c r="I36" i="19" s="1"/>
  <c r="I7" i="19" s="1"/>
  <c r="AW62" i="5"/>
  <c r="M36" i="15"/>
  <c r="N47" i="15"/>
  <c r="N33" i="15"/>
  <c r="N36" i="15" s="1"/>
  <c r="C6" i="7"/>
  <c r="B7" i="7"/>
  <c r="BA60" i="5"/>
  <c r="AY62" i="5"/>
  <c r="AW59" i="5"/>
  <c r="AW61" i="5"/>
  <c r="BA59" i="5"/>
  <c r="H22" i="16" s="1"/>
  <c r="AY60" i="5"/>
  <c r="R24" i="16"/>
  <c r="BK9" i="3"/>
  <c r="BN12" i="3" s="1"/>
  <c r="G3" i="7" l="1"/>
  <c r="K36" i="3"/>
  <c r="F4" i="7"/>
  <c r="J36" i="5"/>
  <c r="T24" i="16"/>
  <c r="P42" i="16"/>
  <c r="AW19" i="3"/>
  <c r="AW25" i="3"/>
  <c r="AW21" i="3"/>
  <c r="AW27" i="3"/>
  <c r="AW23" i="3"/>
  <c r="H19" i="16"/>
  <c r="H20" i="16" s="1"/>
  <c r="J20" i="16"/>
  <c r="J29" i="16" s="1"/>
  <c r="BO12" i="3"/>
  <c r="R22" i="16"/>
  <c r="E5" i="7"/>
  <c r="J36" i="19" s="1"/>
  <c r="J7" i="19" s="1"/>
  <c r="I7" i="3"/>
  <c r="D6" i="7"/>
  <c r="C7" i="7"/>
  <c r="B8" i="7"/>
  <c r="F20" i="16"/>
  <c r="F29" i="16" s="1"/>
  <c r="AW60" i="5"/>
  <c r="CB30" i="5"/>
  <c r="CB29" i="5"/>
  <c r="CB28" i="5"/>
  <c r="CB27" i="5"/>
  <c r="CB26" i="5"/>
  <c r="CB25" i="5"/>
  <c r="CB24" i="5"/>
  <c r="CB23" i="5"/>
  <c r="CB22" i="5"/>
  <c r="CB21" i="5"/>
  <c r="CB20" i="5"/>
  <c r="CB19" i="5"/>
  <c r="CB18" i="5"/>
  <c r="CB17" i="5"/>
  <c r="CB16" i="5"/>
  <c r="CB15" i="5"/>
  <c r="CB14" i="5"/>
  <c r="CB13" i="5"/>
  <c r="CB12" i="5"/>
  <c r="CB30" i="3"/>
  <c r="CB29" i="3"/>
  <c r="CB28" i="3"/>
  <c r="CB27" i="3"/>
  <c r="CB26" i="3"/>
  <c r="CB25" i="3"/>
  <c r="CB24" i="3"/>
  <c r="CB23" i="3"/>
  <c r="CB22" i="3"/>
  <c r="CB21" i="3"/>
  <c r="CB20" i="3"/>
  <c r="CB19" i="3"/>
  <c r="CB18" i="3"/>
  <c r="CB17" i="3"/>
  <c r="CB16" i="3"/>
  <c r="CB15" i="3"/>
  <c r="CB14" i="3"/>
  <c r="CB13" i="3"/>
  <c r="CB12" i="3"/>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W53"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AM30" i="5"/>
  <c r="AL30" i="5"/>
  <c r="AM29" i="5"/>
  <c r="AL29" i="5"/>
  <c r="AM28" i="5"/>
  <c r="AL28" i="5"/>
  <c r="AM27" i="5"/>
  <c r="AL27" i="5"/>
  <c r="AM26" i="5"/>
  <c r="AL26" i="5"/>
  <c r="AM25" i="5"/>
  <c r="AL25" i="5"/>
  <c r="AM24" i="5"/>
  <c r="AL24" i="5"/>
  <c r="AM23" i="5"/>
  <c r="AL23" i="5"/>
  <c r="AM22" i="5"/>
  <c r="AL22" i="5"/>
  <c r="AM21" i="5"/>
  <c r="AL21" i="5"/>
  <c r="AM20" i="5"/>
  <c r="AL20" i="5"/>
  <c r="AM19" i="5"/>
  <c r="AL19" i="5"/>
  <c r="AM18" i="5"/>
  <c r="AL18" i="5"/>
  <c r="AM17" i="5"/>
  <c r="AL17" i="5"/>
  <c r="AM16" i="5"/>
  <c r="AL16" i="5"/>
  <c r="AM15" i="5"/>
  <c r="AL15" i="5"/>
  <c r="AM14" i="5"/>
  <c r="AL14" i="5"/>
  <c r="AM13" i="5"/>
  <c r="AL13" i="5"/>
  <c r="AM12" i="5"/>
  <c r="AL12" i="5"/>
  <c r="AM11" i="5"/>
  <c r="AL11" i="5"/>
  <c r="H7" i="5"/>
  <c r="G7" i="5"/>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W53"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M30" i="3"/>
  <c r="AO30" i="3" s="1"/>
  <c r="CD30" i="3" s="1"/>
  <c r="AL30" i="3"/>
  <c r="AN30" i="3" s="1"/>
  <c r="CC30" i="3" s="1"/>
  <c r="AM29" i="3"/>
  <c r="AO29" i="3" s="1"/>
  <c r="CD29" i="3" s="1"/>
  <c r="AL29" i="3"/>
  <c r="AN29" i="3" s="1"/>
  <c r="CC29" i="3" s="1"/>
  <c r="AM28" i="3"/>
  <c r="AO28" i="3" s="1"/>
  <c r="CD28" i="3" s="1"/>
  <c r="AL28" i="3"/>
  <c r="AN28" i="3" s="1"/>
  <c r="CC28" i="3" s="1"/>
  <c r="AM27" i="3"/>
  <c r="AO27" i="3" s="1"/>
  <c r="CD27" i="3" s="1"/>
  <c r="AL27" i="3"/>
  <c r="AN27" i="3" s="1"/>
  <c r="CC27" i="3" s="1"/>
  <c r="AM26" i="3"/>
  <c r="AO26" i="3" s="1"/>
  <c r="CD26" i="3" s="1"/>
  <c r="AL26" i="3"/>
  <c r="AN26" i="3" s="1"/>
  <c r="CC26" i="3" s="1"/>
  <c r="AM25" i="3"/>
  <c r="AO25" i="3" s="1"/>
  <c r="CD25" i="3" s="1"/>
  <c r="AL25" i="3"/>
  <c r="AN25" i="3" s="1"/>
  <c r="CC25" i="3" s="1"/>
  <c r="AM24" i="3"/>
  <c r="AO24" i="3" s="1"/>
  <c r="CD24" i="3" s="1"/>
  <c r="AL24" i="3"/>
  <c r="AN24" i="3" s="1"/>
  <c r="CC24" i="3" s="1"/>
  <c r="AM23" i="3"/>
  <c r="AO23" i="3" s="1"/>
  <c r="CD23" i="3" s="1"/>
  <c r="AL23" i="3"/>
  <c r="AN23" i="3" s="1"/>
  <c r="CC23" i="3" s="1"/>
  <c r="AM22" i="3"/>
  <c r="AO22" i="3" s="1"/>
  <c r="CD22" i="3" s="1"/>
  <c r="AL22" i="3"/>
  <c r="AN22" i="3" s="1"/>
  <c r="CC22" i="3" s="1"/>
  <c r="AM21" i="3"/>
  <c r="AO21" i="3" s="1"/>
  <c r="CD21" i="3" s="1"/>
  <c r="AL21" i="3"/>
  <c r="AN21" i="3" s="1"/>
  <c r="CC21" i="3" s="1"/>
  <c r="AM20" i="3"/>
  <c r="AO20" i="3" s="1"/>
  <c r="CD20" i="3" s="1"/>
  <c r="AL20" i="3"/>
  <c r="AN20" i="3" s="1"/>
  <c r="CC20" i="3" s="1"/>
  <c r="AM19" i="3"/>
  <c r="AO19" i="3" s="1"/>
  <c r="CD19" i="3" s="1"/>
  <c r="AL19" i="3"/>
  <c r="AN19" i="3" s="1"/>
  <c r="CC19" i="3" s="1"/>
  <c r="AM18" i="3"/>
  <c r="AO18" i="3" s="1"/>
  <c r="CD18" i="3" s="1"/>
  <c r="AL18" i="3"/>
  <c r="AN18" i="3" s="1"/>
  <c r="CC18" i="3" s="1"/>
  <c r="AM17" i="3"/>
  <c r="AO17" i="3" s="1"/>
  <c r="CD17" i="3" s="1"/>
  <c r="AL17" i="3"/>
  <c r="AN17" i="3" s="1"/>
  <c r="CC17" i="3" s="1"/>
  <c r="AM16" i="3"/>
  <c r="AO16" i="3" s="1"/>
  <c r="CD16" i="3" s="1"/>
  <c r="AL16" i="3"/>
  <c r="AN16" i="3" s="1"/>
  <c r="CC16" i="3" s="1"/>
  <c r="AM15" i="3"/>
  <c r="AO15" i="3" s="1"/>
  <c r="CD15" i="3" s="1"/>
  <c r="AL15" i="3"/>
  <c r="AN15" i="3" s="1"/>
  <c r="CC15" i="3" s="1"/>
  <c r="AM14" i="3"/>
  <c r="AO14" i="3" s="1"/>
  <c r="CD14" i="3" s="1"/>
  <c r="AL14" i="3"/>
  <c r="AN14" i="3" s="1"/>
  <c r="CC14" i="3" s="1"/>
  <c r="AM13" i="3"/>
  <c r="AO13" i="3" s="1"/>
  <c r="CD13" i="3" s="1"/>
  <c r="AL13" i="3"/>
  <c r="AN13" i="3" s="1"/>
  <c r="CC13" i="3" s="1"/>
  <c r="AM12" i="3"/>
  <c r="AO12" i="3" s="1"/>
  <c r="CD12" i="3" s="1"/>
  <c r="AL12" i="3"/>
  <c r="AN12" i="3" s="1"/>
  <c r="CC12" i="3" s="1"/>
  <c r="AM11" i="3"/>
  <c r="AO11" i="3" s="1"/>
  <c r="CD11" i="3" s="1"/>
  <c r="AL11" i="3"/>
  <c r="AN11" i="3" s="1"/>
  <c r="CC11" i="3" s="1"/>
  <c r="H7" i="3"/>
  <c r="G4" i="7" l="1"/>
  <c r="K36" i="5"/>
  <c r="H3" i="7"/>
  <c r="L36" i="3"/>
  <c r="AW57" i="3"/>
  <c r="AW60" i="3"/>
  <c r="R22" i="15"/>
  <c r="P40" i="15" s="1"/>
  <c r="F20" i="15"/>
  <c r="H29" i="16"/>
  <c r="R29" i="16" s="1"/>
  <c r="R20" i="16"/>
  <c r="T20" i="16" s="1"/>
  <c r="H19" i="15"/>
  <c r="R19" i="16"/>
  <c r="P37" i="16" s="1"/>
  <c r="AK99" i="5"/>
  <c r="O54" i="5" s="1"/>
  <c r="Y32" i="5"/>
  <c r="AG32" i="5"/>
  <c r="U32" i="5"/>
  <c r="AC32" i="5"/>
  <c r="AK91" i="5"/>
  <c r="G54" i="5" s="1"/>
  <c r="V32" i="5"/>
  <c r="AD32" i="5"/>
  <c r="AK97" i="5"/>
  <c r="M54" i="5" s="1"/>
  <c r="AK105" i="5"/>
  <c r="U54" i="5" s="1"/>
  <c r="AK96" i="5"/>
  <c r="L54" i="5" s="1"/>
  <c r="AK104" i="5"/>
  <c r="T54" i="5" s="1"/>
  <c r="AK106" i="5"/>
  <c r="V54" i="5" s="1"/>
  <c r="AK95" i="5"/>
  <c r="K54" i="5" s="1"/>
  <c r="AK103" i="5"/>
  <c r="S54" i="5" s="1"/>
  <c r="AK98" i="5"/>
  <c r="N54" i="5" s="1"/>
  <c r="AK94" i="5"/>
  <c r="J54" i="5" s="1"/>
  <c r="AK102" i="5"/>
  <c r="R54" i="5" s="1"/>
  <c r="AK93" i="5"/>
  <c r="I54" i="5" s="1"/>
  <c r="AK101" i="5"/>
  <c r="Q54" i="5" s="1"/>
  <c r="AK92" i="5"/>
  <c r="H54" i="5" s="1"/>
  <c r="AK100" i="5"/>
  <c r="P54" i="5" s="1"/>
  <c r="Q32" i="5"/>
  <c r="D7" i="7"/>
  <c r="M32" i="5"/>
  <c r="F5" i="7"/>
  <c r="K36" i="19" s="1"/>
  <c r="K7" i="19" s="1"/>
  <c r="J7" i="3"/>
  <c r="E6" i="7"/>
  <c r="I7" i="5"/>
  <c r="CE11" i="5"/>
  <c r="AN11" i="5" s="1"/>
  <c r="CC11" i="5" s="1"/>
  <c r="CE13" i="5"/>
  <c r="AN13" i="5" s="1"/>
  <c r="CC13" i="5" s="1"/>
  <c r="B9" i="7"/>
  <c r="C8" i="7"/>
  <c r="CE21" i="5"/>
  <c r="AN21" i="5" s="1"/>
  <c r="CC21" i="5" s="1"/>
  <c r="CE29" i="5"/>
  <c r="AN29" i="5" s="1"/>
  <c r="CC29" i="5" s="1"/>
  <c r="I32" i="5"/>
  <c r="CE12" i="5"/>
  <c r="AN12" i="5" s="1"/>
  <c r="CC12" i="5" s="1"/>
  <c r="CE16" i="5"/>
  <c r="AN16" i="5" s="1"/>
  <c r="CC16" i="5" s="1"/>
  <c r="CE20" i="5"/>
  <c r="AN20" i="5" s="1"/>
  <c r="CC20" i="5" s="1"/>
  <c r="CE24" i="5"/>
  <c r="AN24" i="5" s="1"/>
  <c r="CC24" i="5" s="1"/>
  <c r="CF15" i="5"/>
  <c r="AO15" i="5" s="1"/>
  <c r="CD15" i="5" s="1"/>
  <c r="CF19" i="5"/>
  <c r="AO19" i="5" s="1"/>
  <c r="CD19" i="5" s="1"/>
  <c r="CF23" i="5"/>
  <c r="AO23" i="5" s="1"/>
  <c r="CD23" i="5" s="1"/>
  <c r="CF27" i="5"/>
  <c r="AO27" i="5" s="1"/>
  <c r="CD27" i="5" s="1"/>
  <c r="CF11" i="5"/>
  <c r="AO11" i="5" s="1"/>
  <c r="CD11" i="5" s="1"/>
  <c r="CE28" i="5"/>
  <c r="AN28" i="5" s="1"/>
  <c r="CC28" i="5" s="1"/>
  <c r="J32" i="5"/>
  <c r="N32" i="5"/>
  <c r="R32" i="5"/>
  <c r="Z32" i="5"/>
  <c r="AH32" i="5"/>
  <c r="CE14" i="5"/>
  <c r="AN14" i="5" s="1"/>
  <c r="CC14" i="5" s="1"/>
  <c r="CE18" i="5"/>
  <c r="AN18" i="5" s="1"/>
  <c r="CC18" i="5" s="1"/>
  <c r="CF22" i="5"/>
  <c r="AO22" i="5" s="1"/>
  <c r="CD22" i="5" s="1"/>
  <c r="CF26" i="5"/>
  <c r="AO26" i="5" s="1"/>
  <c r="CD26" i="5" s="1"/>
  <c r="CE30" i="5"/>
  <c r="AN30" i="5" s="1"/>
  <c r="CC30" i="5" s="1"/>
  <c r="CF12" i="5"/>
  <c r="AO12" i="5" s="1"/>
  <c r="CD12" i="5" s="1"/>
  <c r="CF16" i="5"/>
  <c r="AO16" i="5" s="1"/>
  <c r="CD16" i="5" s="1"/>
  <c r="CF20" i="5"/>
  <c r="AO20" i="5" s="1"/>
  <c r="CD20" i="5" s="1"/>
  <c r="CF28" i="5"/>
  <c r="AO28" i="5" s="1"/>
  <c r="CD28" i="5" s="1"/>
  <c r="CF24" i="5"/>
  <c r="AO24" i="5" s="1"/>
  <c r="CD24" i="5" s="1"/>
  <c r="CF13" i="5"/>
  <c r="AO13" i="5" s="1"/>
  <c r="CD13" i="5" s="1"/>
  <c r="CF17" i="5"/>
  <c r="AO17" i="5" s="1"/>
  <c r="CD17" i="5" s="1"/>
  <c r="CF21" i="5"/>
  <c r="AO21" i="5" s="1"/>
  <c r="CD21" i="5" s="1"/>
  <c r="CF25" i="5"/>
  <c r="AO25" i="5" s="1"/>
  <c r="CD25" i="5" s="1"/>
  <c r="CF29" i="5"/>
  <c r="AO29" i="5" s="1"/>
  <c r="CD29" i="5" s="1"/>
  <c r="K32" i="3"/>
  <c r="S32" i="3"/>
  <c r="AA32" i="3"/>
  <c r="AE32" i="3"/>
  <c r="AK93" i="3"/>
  <c r="I54" i="3" s="1"/>
  <c r="I55" i="3" s="1"/>
  <c r="AK97" i="3"/>
  <c r="M54" i="3" s="1"/>
  <c r="M55" i="3" s="1"/>
  <c r="H32" i="3"/>
  <c r="L32" i="3"/>
  <c r="P32" i="3"/>
  <c r="T32" i="3"/>
  <c r="X32" i="3"/>
  <c r="AB32" i="3"/>
  <c r="AF32" i="3"/>
  <c r="AJ32" i="3"/>
  <c r="H32" i="5"/>
  <c r="L32" i="5"/>
  <c r="P32" i="5"/>
  <c r="T32" i="5"/>
  <c r="X32" i="5"/>
  <c r="AB32" i="5"/>
  <c r="AF32" i="5"/>
  <c r="AJ32" i="5"/>
  <c r="CE22" i="5"/>
  <c r="AN22" i="5" s="1"/>
  <c r="CC22" i="5" s="1"/>
  <c r="CF18" i="5"/>
  <c r="AO18" i="5" s="1"/>
  <c r="CD18" i="5" s="1"/>
  <c r="CE26" i="5"/>
  <c r="AN26" i="5" s="1"/>
  <c r="CC26" i="5" s="1"/>
  <c r="CF14" i="5"/>
  <c r="AO14" i="5" s="1"/>
  <c r="CD14" i="5" s="1"/>
  <c r="CF30" i="5"/>
  <c r="AO30" i="5" s="1"/>
  <c r="CD30" i="5" s="1"/>
  <c r="AK101" i="3"/>
  <c r="Q54" i="3" s="1"/>
  <c r="Q55" i="3" s="1"/>
  <c r="G32" i="5"/>
  <c r="K32" i="5"/>
  <c r="O32" i="5"/>
  <c r="S32" i="5"/>
  <c r="W32" i="5"/>
  <c r="AA32" i="5"/>
  <c r="AE32" i="5"/>
  <c r="AI32" i="5"/>
  <c r="CE23" i="5"/>
  <c r="AN23" i="5" s="1"/>
  <c r="CC23" i="5" s="1"/>
  <c r="CE15" i="5"/>
  <c r="AN15" i="5" s="1"/>
  <c r="CC15" i="5" s="1"/>
  <c r="CE19" i="5"/>
  <c r="AN19" i="5" s="1"/>
  <c r="CC19" i="5" s="1"/>
  <c r="CE27" i="5"/>
  <c r="AN27" i="5" s="1"/>
  <c r="CC27" i="5" s="1"/>
  <c r="CE17" i="5"/>
  <c r="AN17" i="5" s="1"/>
  <c r="CC17" i="5" s="1"/>
  <c r="CE25" i="5"/>
  <c r="AN25" i="5" s="1"/>
  <c r="CC25" i="5" s="1"/>
  <c r="G32" i="3"/>
  <c r="O32" i="3"/>
  <c r="W32" i="3"/>
  <c r="AI32" i="3"/>
  <c r="Q32" i="3"/>
  <c r="AC32" i="3"/>
  <c r="AK105" i="3"/>
  <c r="U54" i="3" s="1"/>
  <c r="U55" i="3" s="1"/>
  <c r="J32" i="3"/>
  <c r="N32" i="3"/>
  <c r="R32" i="3"/>
  <c r="V32" i="3"/>
  <c r="Z32" i="3"/>
  <c r="AD32" i="3"/>
  <c r="AH32" i="3"/>
  <c r="AK92" i="3"/>
  <c r="H54" i="3" s="1"/>
  <c r="H55" i="3" s="1"/>
  <c r="AK96" i="3"/>
  <c r="L54" i="3" s="1"/>
  <c r="L55" i="3" s="1"/>
  <c r="AK100" i="3"/>
  <c r="P54" i="3" s="1"/>
  <c r="P55" i="3" s="1"/>
  <c r="AK104" i="3"/>
  <c r="T54" i="3" s="1"/>
  <c r="T55" i="3" s="1"/>
  <c r="M32" i="3"/>
  <c r="Y32" i="3"/>
  <c r="AK32" i="3"/>
  <c r="AK91" i="3"/>
  <c r="G54" i="3" s="1"/>
  <c r="G55" i="3" s="1"/>
  <c r="AK95" i="3"/>
  <c r="K54" i="3" s="1"/>
  <c r="K55" i="3" s="1"/>
  <c r="AK99" i="3"/>
  <c r="O54" i="3" s="1"/>
  <c r="O55" i="3" s="1"/>
  <c r="AK103" i="3"/>
  <c r="S54" i="3" s="1"/>
  <c r="S55" i="3" s="1"/>
  <c r="I32" i="3"/>
  <c r="U32" i="3"/>
  <c r="AG32" i="3"/>
  <c r="AK94" i="3"/>
  <c r="J54" i="3" s="1"/>
  <c r="J55" i="3" s="1"/>
  <c r="AK98" i="3"/>
  <c r="N54" i="3" s="1"/>
  <c r="N55" i="3" s="1"/>
  <c r="AK102" i="3"/>
  <c r="R54" i="3" s="1"/>
  <c r="R55" i="3" s="1"/>
  <c r="AK106" i="3"/>
  <c r="V54" i="3" s="1"/>
  <c r="V55" i="3" s="1"/>
  <c r="I3" i="7" l="1"/>
  <c r="M36" i="3"/>
  <c r="H4" i="7"/>
  <c r="L36" i="5"/>
  <c r="T19" i="16"/>
  <c r="T22" i="15"/>
  <c r="CE30" i="19"/>
  <c r="AN30" i="19" s="1"/>
  <c r="CC30" i="19" s="1"/>
  <c r="CE26" i="19"/>
  <c r="AN26" i="19" s="1"/>
  <c r="CC26" i="19" s="1"/>
  <c r="CE22" i="19"/>
  <c r="AN22" i="19" s="1"/>
  <c r="CC22" i="19" s="1"/>
  <c r="CE18" i="19"/>
  <c r="AN18" i="19" s="1"/>
  <c r="CC18" i="19" s="1"/>
  <c r="CE14" i="19"/>
  <c r="AN14" i="19" s="1"/>
  <c r="CC14" i="19" s="1"/>
  <c r="CE19" i="19"/>
  <c r="AN19" i="19" s="1"/>
  <c r="CC19" i="19" s="1"/>
  <c r="CE23" i="19"/>
  <c r="AN23" i="19" s="1"/>
  <c r="CC23" i="19" s="1"/>
  <c r="CE29" i="19"/>
  <c r="AN29" i="19" s="1"/>
  <c r="CC29" i="19" s="1"/>
  <c r="CE25" i="19"/>
  <c r="AN25" i="19" s="1"/>
  <c r="CC25" i="19" s="1"/>
  <c r="CE21" i="19"/>
  <c r="AN21" i="19" s="1"/>
  <c r="CC21" i="19" s="1"/>
  <c r="CE17" i="19"/>
  <c r="AN17" i="19" s="1"/>
  <c r="CC17" i="19" s="1"/>
  <c r="CE13" i="19"/>
  <c r="AN13" i="19" s="1"/>
  <c r="CC13" i="19" s="1"/>
  <c r="CE15" i="19"/>
  <c r="AN15" i="19" s="1"/>
  <c r="CC15" i="19" s="1"/>
  <c r="CE28" i="19"/>
  <c r="AN28" i="19" s="1"/>
  <c r="CC28" i="19" s="1"/>
  <c r="CE24" i="19"/>
  <c r="AN24" i="19" s="1"/>
  <c r="CC24" i="19" s="1"/>
  <c r="CE20" i="19"/>
  <c r="AN20" i="19" s="1"/>
  <c r="CC20" i="19" s="1"/>
  <c r="CE16" i="19"/>
  <c r="AN16" i="19" s="1"/>
  <c r="CC16" i="19" s="1"/>
  <c r="CE12" i="19"/>
  <c r="AN12" i="19" s="1"/>
  <c r="CC12" i="19" s="1"/>
  <c r="CE27" i="19"/>
  <c r="AN27" i="19" s="1"/>
  <c r="CC27" i="19" s="1"/>
  <c r="CE11" i="19"/>
  <c r="AN11" i="19" s="1"/>
  <c r="CC11" i="19" s="1"/>
  <c r="CF30" i="19"/>
  <c r="AO30" i="19" s="1"/>
  <c r="CD30" i="19" s="1"/>
  <c r="CF26" i="19"/>
  <c r="AO26" i="19" s="1"/>
  <c r="CD26" i="19" s="1"/>
  <c r="CF22" i="19"/>
  <c r="AO22" i="19" s="1"/>
  <c r="CD22" i="19" s="1"/>
  <c r="CF18" i="19"/>
  <c r="AO18" i="19" s="1"/>
  <c r="CD18" i="19" s="1"/>
  <c r="CF14" i="19"/>
  <c r="AO14" i="19" s="1"/>
  <c r="CD14" i="19" s="1"/>
  <c r="CF29" i="19"/>
  <c r="AO29" i="19" s="1"/>
  <c r="CD29" i="19" s="1"/>
  <c r="CF25" i="19"/>
  <c r="AO25" i="19" s="1"/>
  <c r="CD25" i="19" s="1"/>
  <c r="CF21" i="19"/>
  <c r="AO21" i="19" s="1"/>
  <c r="CD21" i="19" s="1"/>
  <c r="CF17" i="19"/>
  <c r="AO17" i="19" s="1"/>
  <c r="CD17" i="19" s="1"/>
  <c r="CF13" i="19"/>
  <c r="AO13" i="19" s="1"/>
  <c r="CD13" i="19" s="1"/>
  <c r="CF28" i="19"/>
  <c r="AO28" i="19" s="1"/>
  <c r="CD28" i="19" s="1"/>
  <c r="CF24" i="19"/>
  <c r="AO24" i="19" s="1"/>
  <c r="CD24" i="19" s="1"/>
  <c r="CF20" i="19"/>
  <c r="AO20" i="19" s="1"/>
  <c r="CD20" i="19" s="1"/>
  <c r="CF16" i="19"/>
  <c r="AO16" i="19" s="1"/>
  <c r="CD16" i="19" s="1"/>
  <c r="CF12" i="19"/>
  <c r="AO12" i="19" s="1"/>
  <c r="CD12" i="19" s="1"/>
  <c r="CF27" i="19"/>
  <c r="AO27" i="19" s="1"/>
  <c r="CD27" i="19" s="1"/>
  <c r="CF23" i="19"/>
  <c r="AO23" i="19" s="1"/>
  <c r="CD23" i="19" s="1"/>
  <c r="CF19" i="19"/>
  <c r="AO19" i="19" s="1"/>
  <c r="CD19" i="19" s="1"/>
  <c r="CF15" i="19"/>
  <c r="AO15" i="19" s="1"/>
  <c r="CD15" i="19" s="1"/>
  <c r="CF11" i="19"/>
  <c r="AO11" i="19" s="1"/>
  <c r="CD11" i="19" s="1"/>
  <c r="R19" i="15"/>
  <c r="T19" i="15" s="1"/>
  <c r="H20" i="15"/>
  <c r="J20" i="15"/>
  <c r="J29" i="15" s="1"/>
  <c r="P42" i="15"/>
  <c r="T22" i="16"/>
  <c r="P40" i="16"/>
  <c r="P38" i="16"/>
  <c r="D8" i="7"/>
  <c r="G5" i="7"/>
  <c r="L36" i="19" s="1"/>
  <c r="L7" i="19" s="1"/>
  <c r="K7" i="3"/>
  <c r="E7" i="7"/>
  <c r="F6" i="7"/>
  <c r="J7" i="5"/>
  <c r="I55" i="5"/>
  <c r="I55" i="19" s="1"/>
  <c r="C9" i="7"/>
  <c r="B10" i="7"/>
  <c r="M55" i="5"/>
  <c r="M55" i="19" s="1"/>
  <c r="U55" i="5"/>
  <c r="U55" i="19" s="1"/>
  <c r="N55" i="5"/>
  <c r="N55" i="19" s="1"/>
  <c r="T55" i="5"/>
  <c r="T55" i="19" s="1"/>
  <c r="L55" i="5"/>
  <c r="L55" i="19" s="1"/>
  <c r="G55" i="5"/>
  <c r="G55" i="19" s="1"/>
  <c r="Q55" i="5"/>
  <c r="Q55" i="19" s="1"/>
  <c r="R55" i="5"/>
  <c r="R55" i="19" s="1"/>
  <c r="H55" i="5"/>
  <c r="H55" i="19" s="1"/>
  <c r="K55" i="5"/>
  <c r="K55" i="19" s="1"/>
  <c r="J55" i="5"/>
  <c r="J55" i="19" s="1"/>
  <c r="P55" i="5"/>
  <c r="P55" i="19" s="1"/>
  <c r="V55" i="5"/>
  <c r="V55" i="19" s="1"/>
  <c r="S55" i="5"/>
  <c r="S55" i="19" s="1"/>
  <c r="O55" i="5"/>
  <c r="O55" i="19" s="1"/>
  <c r="AN39" i="5"/>
  <c r="G16" i="15" s="1"/>
  <c r="AN42" i="5"/>
  <c r="G17" i="15" s="1"/>
  <c r="AN36" i="5"/>
  <c r="G15" i="15" s="1"/>
  <c r="W54" i="5"/>
  <c r="AN39" i="3"/>
  <c r="E16" i="15" s="1"/>
  <c r="AN42" i="3"/>
  <c r="E17" i="15" s="1"/>
  <c r="AN36" i="3"/>
  <c r="E15" i="15" s="1"/>
  <c r="W54" i="3"/>
  <c r="W55" i="3"/>
  <c r="I4" i="7" l="1"/>
  <c r="M36" i="5"/>
  <c r="J3" i="7"/>
  <c r="N36" i="3"/>
  <c r="Q15" i="15"/>
  <c r="S15" i="15" s="1"/>
  <c r="F17" i="15"/>
  <c r="Q17" i="15"/>
  <c r="S17" i="15" s="1"/>
  <c r="F16" i="15"/>
  <c r="Q16" i="15"/>
  <c r="S16" i="15" s="1"/>
  <c r="T29" i="16"/>
  <c r="E18" i="15"/>
  <c r="F15" i="15"/>
  <c r="W55" i="19"/>
  <c r="R20" i="15"/>
  <c r="T20" i="15" s="1"/>
  <c r="H16" i="15"/>
  <c r="H17" i="15"/>
  <c r="G18" i="15"/>
  <c r="H15" i="15"/>
  <c r="P47" i="16"/>
  <c r="P37" i="15"/>
  <c r="D9" i="7"/>
  <c r="AO42" i="3"/>
  <c r="AO42" i="5" s="1"/>
  <c r="AO42" i="19" s="1"/>
  <c r="AO39" i="3"/>
  <c r="AO39" i="5" s="1"/>
  <c r="AO39" i="19" s="1"/>
  <c r="F7" i="7"/>
  <c r="G6" i="7"/>
  <c r="K7" i="5"/>
  <c r="H5" i="7"/>
  <c r="M36" i="19" s="1"/>
  <c r="M7" i="19" s="1"/>
  <c r="L7" i="3"/>
  <c r="E8" i="7"/>
  <c r="B11" i="7"/>
  <c r="C10" i="7"/>
  <c r="W55" i="5"/>
  <c r="AO36" i="3"/>
  <c r="AN45" i="5"/>
  <c r="AN45" i="3"/>
  <c r="K3" i="7" l="1"/>
  <c r="O36" i="3"/>
  <c r="J4" i="7"/>
  <c r="N36" i="5"/>
  <c r="R16" i="15"/>
  <c r="R17" i="15"/>
  <c r="F18" i="15"/>
  <c r="R15" i="15"/>
  <c r="Q18" i="15"/>
  <c r="P38" i="15"/>
  <c r="H18" i="15"/>
  <c r="I5" i="7"/>
  <c r="N36" i="19" s="1"/>
  <c r="N7" i="19" s="1"/>
  <c r="M7" i="3"/>
  <c r="H6" i="7"/>
  <c r="L7" i="5"/>
  <c r="G7" i="7"/>
  <c r="F8" i="7"/>
  <c r="O33" i="15"/>
  <c r="E9" i="7"/>
  <c r="D10" i="7"/>
  <c r="AO36" i="5"/>
  <c r="AO36" i="19" s="1"/>
  <c r="AO45" i="19" s="1"/>
  <c r="B12" i="7"/>
  <c r="C11" i="7"/>
  <c r="AO45" i="3"/>
  <c r="K4" i="7" l="1"/>
  <c r="O36" i="5"/>
  <c r="L3" i="7"/>
  <c r="P36" i="3"/>
  <c r="F29" i="15"/>
  <c r="R18" i="15"/>
  <c r="H29" i="15"/>
  <c r="AO45" i="5"/>
  <c r="T16" i="15"/>
  <c r="O34" i="15"/>
  <c r="P34" i="15" s="1"/>
  <c r="F9" i="7"/>
  <c r="H7" i="7"/>
  <c r="T17" i="15"/>
  <c r="O35" i="15"/>
  <c r="P35" i="15" s="1"/>
  <c r="D11" i="7"/>
  <c r="T15" i="15"/>
  <c r="P33" i="15"/>
  <c r="G8" i="7"/>
  <c r="I6" i="7"/>
  <c r="M7" i="5"/>
  <c r="E10" i="7"/>
  <c r="J5" i="7"/>
  <c r="O36" i="19" s="1"/>
  <c r="O7" i="19" s="1"/>
  <c r="N7" i="3"/>
  <c r="C12" i="7"/>
  <c r="B13" i="7"/>
  <c r="M3" i="7" l="1"/>
  <c r="Q36" i="3"/>
  <c r="L4" i="7"/>
  <c r="P36" i="5"/>
  <c r="R29" i="15"/>
  <c r="O36" i="15"/>
  <c r="P36" i="15"/>
  <c r="P47" i="15" s="1"/>
  <c r="H8" i="7"/>
  <c r="E11" i="7"/>
  <c r="K5" i="7"/>
  <c r="P36" i="19" s="1"/>
  <c r="P7" i="19" s="1"/>
  <c r="O7" i="3"/>
  <c r="F10" i="7"/>
  <c r="I7" i="7"/>
  <c r="S18" i="15"/>
  <c r="G9" i="7"/>
  <c r="J6" i="7"/>
  <c r="N7" i="5"/>
  <c r="D12" i="7"/>
  <c r="T18" i="15"/>
  <c r="T29" i="15"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B14" i="7"/>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M4" i="7" l="1"/>
  <c r="Q36" i="5"/>
  <c r="N3" i="7"/>
  <c r="R36" i="3"/>
  <c r="E12" i="7"/>
  <c r="F11" i="7"/>
  <c r="J7" i="7"/>
  <c r="K6" i="7"/>
  <c r="O7" i="5"/>
  <c r="I8" i="7"/>
  <c r="H9" i="7"/>
  <c r="G10" i="7"/>
  <c r="L5" i="7"/>
  <c r="Q36" i="19" s="1"/>
  <c r="Q7" i="19" s="1"/>
  <c r="P7" i="3"/>
  <c r="O3" i="7" l="1"/>
  <c r="S36" i="3"/>
  <c r="N4" i="7"/>
  <c r="R36" i="5"/>
  <c r="M5" i="7"/>
  <c r="R36" i="19" s="1"/>
  <c r="R7" i="19" s="1"/>
  <c r="Q7" i="3"/>
  <c r="H10" i="7"/>
  <c r="K7" i="7"/>
  <c r="L6" i="7"/>
  <c r="P7" i="5"/>
  <c r="G11" i="7"/>
  <c r="I9" i="7"/>
  <c r="J8" i="7"/>
  <c r="F12" i="7"/>
  <c r="O4" i="7" l="1"/>
  <c r="S36" i="5"/>
  <c r="P3" i="7"/>
  <c r="T36" i="3"/>
  <c r="N5" i="7"/>
  <c r="S36" i="19" s="1"/>
  <c r="S7" i="19" s="1"/>
  <c r="R7" i="3"/>
  <c r="G12" i="7"/>
  <c r="K8" i="7"/>
  <c r="L7" i="7"/>
  <c r="H11" i="7"/>
  <c r="M6" i="7"/>
  <c r="Q7" i="5"/>
  <c r="J9" i="7"/>
  <c r="I10" i="7"/>
  <c r="Q3" i="7" l="1"/>
  <c r="U36" i="3"/>
  <c r="P4" i="7"/>
  <c r="T36" i="5"/>
  <c r="M7" i="7"/>
  <c r="N6" i="7"/>
  <c r="R7" i="5"/>
  <c r="K9" i="7"/>
  <c r="L8" i="7"/>
  <c r="J10" i="7"/>
  <c r="H12" i="7"/>
  <c r="I11" i="7"/>
  <c r="O5" i="7"/>
  <c r="T36" i="19" s="1"/>
  <c r="T7" i="19" s="1"/>
  <c r="S7" i="3"/>
  <c r="Q4" i="7" l="1"/>
  <c r="U36" i="5"/>
  <c r="R3" i="7"/>
  <c r="V36" i="3"/>
  <c r="M8" i="7"/>
  <c r="I12" i="7"/>
  <c r="O6" i="7"/>
  <c r="S7" i="5"/>
  <c r="P5" i="7"/>
  <c r="U36" i="19" s="1"/>
  <c r="U7" i="19" s="1"/>
  <c r="T7" i="3"/>
  <c r="J11" i="7"/>
  <c r="L9" i="7"/>
  <c r="K10" i="7"/>
  <c r="N7" i="7"/>
  <c r="S3" i="7" l="1"/>
  <c r="W36" i="3"/>
  <c r="R4" i="7"/>
  <c r="V36" i="5"/>
  <c r="Q5" i="7"/>
  <c r="V36" i="19" s="1"/>
  <c r="V7" i="19" s="1"/>
  <c r="U7" i="3"/>
  <c r="O7" i="7"/>
  <c r="L10" i="7"/>
  <c r="P6" i="7"/>
  <c r="T7" i="5"/>
  <c r="M9" i="7"/>
  <c r="J12" i="7"/>
  <c r="K11" i="7"/>
  <c r="N8" i="7"/>
  <c r="S4" i="7" l="1"/>
  <c r="W36" i="5"/>
  <c r="T3" i="7"/>
  <c r="X36" i="3"/>
  <c r="Q6" i="7"/>
  <c r="U7" i="5"/>
  <c r="L11" i="7"/>
  <c r="P7" i="7"/>
  <c r="O8" i="7"/>
  <c r="M10" i="7"/>
  <c r="K12" i="7"/>
  <c r="N9" i="7"/>
  <c r="R5" i="7"/>
  <c r="W36" i="19" s="1"/>
  <c r="W7" i="19" s="1"/>
  <c r="V7" i="3"/>
  <c r="U3" i="7" l="1"/>
  <c r="Y36" i="3"/>
  <c r="T4" i="7"/>
  <c r="X36" i="5"/>
  <c r="Q7" i="7"/>
  <c r="L12" i="7"/>
  <c r="M11" i="7"/>
  <c r="P8" i="7"/>
  <c r="S5" i="7"/>
  <c r="X36" i="19" s="1"/>
  <c r="X7" i="19" s="1"/>
  <c r="W7" i="3"/>
  <c r="O9" i="7"/>
  <c r="N10" i="7"/>
  <c r="R6" i="7"/>
  <c r="V7" i="5"/>
  <c r="U4" i="7" l="1"/>
  <c r="Y36" i="5"/>
  <c r="V3" i="7"/>
  <c r="Z36" i="3"/>
  <c r="Q8" i="7"/>
  <c r="S6" i="7"/>
  <c r="W7" i="5"/>
  <c r="N11" i="7"/>
  <c r="O10" i="7"/>
  <c r="P9" i="7"/>
  <c r="M12" i="7"/>
  <c r="T5" i="7"/>
  <c r="Y36" i="19" s="1"/>
  <c r="Y7" i="19" s="1"/>
  <c r="X7" i="3"/>
  <c r="R7" i="7"/>
  <c r="W3" i="7" l="1"/>
  <c r="AA36" i="3"/>
  <c r="V4" i="7"/>
  <c r="Z36" i="5"/>
  <c r="S7" i="7"/>
  <c r="P10" i="7"/>
  <c r="O11" i="7"/>
  <c r="N12" i="7"/>
  <c r="T6" i="7"/>
  <c r="X7" i="5"/>
  <c r="U5" i="7"/>
  <c r="Z36" i="19" s="1"/>
  <c r="Z7" i="19" s="1"/>
  <c r="Y7" i="3"/>
  <c r="Q9" i="7"/>
  <c r="R8" i="7"/>
  <c r="W4" i="7" l="1"/>
  <c r="AA36" i="5"/>
  <c r="X3" i="7"/>
  <c r="AB36" i="3"/>
  <c r="O12" i="7"/>
  <c r="S8" i="7"/>
  <c r="P11" i="7"/>
  <c r="R9" i="7"/>
  <c r="V5" i="7"/>
  <c r="AA36" i="19" s="1"/>
  <c r="AA7" i="19" s="1"/>
  <c r="Z7" i="3"/>
  <c r="Q10" i="7"/>
  <c r="U6" i="7"/>
  <c r="Y7" i="5"/>
  <c r="T7" i="7"/>
  <c r="Y3" i="7" l="1"/>
  <c r="AC36" i="3"/>
  <c r="X4" i="7"/>
  <c r="AB36" i="5"/>
  <c r="S9" i="7"/>
  <c r="U7" i="7"/>
  <c r="Q11" i="7"/>
  <c r="V6" i="7"/>
  <c r="Z7" i="5"/>
  <c r="R10" i="7"/>
  <c r="T8" i="7"/>
  <c r="W5" i="7"/>
  <c r="AB36" i="19" s="1"/>
  <c r="AB7" i="19" s="1"/>
  <c r="AA7" i="3"/>
  <c r="P12" i="7"/>
  <c r="Y4" i="7" l="1"/>
  <c r="AC36" i="5"/>
  <c r="Z3" i="7"/>
  <c r="AD36" i="3"/>
  <c r="Q12" i="7"/>
  <c r="X5" i="7"/>
  <c r="AC36" i="19" s="1"/>
  <c r="AC7" i="19" s="1"/>
  <c r="AB7" i="3"/>
  <c r="W6" i="7"/>
  <c r="AA7" i="5"/>
  <c r="V7" i="7"/>
  <c r="R11" i="7"/>
  <c r="U8" i="7"/>
  <c r="S10" i="7"/>
  <c r="T9" i="7"/>
  <c r="AA3" i="7" l="1"/>
  <c r="AE36" i="3"/>
  <c r="Z4" i="7"/>
  <c r="AD36" i="5"/>
  <c r="X6" i="7"/>
  <c r="AB7" i="5"/>
  <c r="Y5" i="7"/>
  <c r="AD36" i="19" s="1"/>
  <c r="AD7" i="19" s="1"/>
  <c r="AC7" i="3"/>
  <c r="T10" i="7"/>
  <c r="V8" i="7"/>
  <c r="U9" i="7"/>
  <c r="W7" i="7"/>
  <c r="S11" i="7"/>
  <c r="R12" i="7"/>
  <c r="AA4" i="7" l="1"/>
  <c r="AE36" i="5"/>
  <c r="AB3" i="7"/>
  <c r="AF36" i="3"/>
  <c r="S12" i="7"/>
  <c r="T11" i="7"/>
  <c r="X7" i="7"/>
  <c r="Z5" i="7"/>
  <c r="AE36" i="19" s="1"/>
  <c r="AE7" i="19" s="1"/>
  <c r="AD7" i="3"/>
  <c r="W8" i="7"/>
  <c r="U10" i="7"/>
  <c r="V9" i="7"/>
  <c r="Y6" i="7"/>
  <c r="AC7" i="5"/>
  <c r="AB4" i="7" l="1"/>
  <c r="AF36" i="5"/>
  <c r="AC3" i="7"/>
  <c r="AG36" i="3"/>
  <c r="Z6" i="7"/>
  <c r="AD7" i="5"/>
  <c r="Y7" i="7"/>
  <c r="U11" i="7"/>
  <c r="AA5" i="7"/>
  <c r="AF36" i="19" s="1"/>
  <c r="AF7" i="19" s="1"/>
  <c r="AE7" i="3"/>
  <c r="W9" i="7"/>
  <c r="V10" i="7"/>
  <c r="X8" i="7"/>
  <c r="T12" i="7"/>
  <c r="AD3" i="7" l="1"/>
  <c r="AH36" i="3"/>
  <c r="AC4" i="7"/>
  <c r="AG36" i="5"/>
  <c r="Y8" i="7"/>
  <c r="V11" i="7"/>
  <c r="W10" i="7"/>
  <c r="Z7" i="7"/>
  <c r="AB5" i="7"/>
  <c r="AG36" i="19" s="1"/>
  <c r="AG7" i="19" s="1"/>
  <c r="AF7" i="3"/>
  <c r="U12" i="7"/>
  <c r="X9" i="7"/>
  <c r="AA6" i="7"/>
  <c r="AE7" i="5"/>
  <c r="AE3" i="7" l="1"/>
  <c r="AJ36" i="3" s="1"/>
  <c r="AI36" i="3"/>
  <c r="AD4" i="7"/>
  <c r="AH36" i="5"/>
  <c r="AB6" i="7"/>
  <c r="AF7" i="5"/>
  <c r="AA7" i="7"/>
  <c r="Y9" i="7"/>
  <c r="X10" i="7"/>
  <c r="V12" i="7"/>
  <c r="W11" i="7"/>
  <c r="AC5" i="7"/>
  <c r="AH36" i="19" s="1"/>
  <c r="AH7" i="19" s="1"/>
  <c r="AG7" i="3"/>
  <c r="Z8" i="7"/>
  <c r="AE4" i="7" l="1"/>
  <c r="AI36" i="5"/>
  <c r="AA8" i="7"/>
  <c r="AD5" i="7"/>
  <c r="AI36" i="19" s="1"/>
  <c r="AI7" i="19" s="1"/>
  <c r="AH7" i="3"/>
  <c r="X11" i="7"/>
  <c r="AB7" i="7"/>
  <c r="Y10" i="7"/>
  <c r="Z9" i="7"/>
  <c r="W12" i="7"/>
  <c r="AC6" i="7"/>
  <c r="AG7" i="5"/>
  <c r="AF4" i="7" l="1"/>
  <c r="AK36" i="5" s="1"/>
  <c r="AJ36" i="5"/>
  <c r="X12" i="7"/>
  <c r="AE5" i="7"/>
  <c r="AI7" i="3"/>
  <c r="Y11" i="7"/>
  <c r="AA9" i="7"/>
  <c r="AD6" i="7"/>
  <c r="AH7" i="5"/>
  <c r="AC7" i="7"/>
  <c r="Z10" i="7"/>
  <c r="AB8" i="7"/>
  <c r="AJ7" i="3" l="1"/>
  <c r="AJ36" i="19"/>
  <c r="AJ7" i="19" s="1"/>
  <c r="AC8" i="7"/>
  <c r="Z11" i="7"/>
  <c r="AB9" i="7"/>
  <c r="AA10" i="7"/>
  <c r="AD7" i="7"/>
  <c r="AE6" i="7"/>
  <c r="AI7" i="5"/>
  <c r="Y12" i="7"/>
  <c r="Z12" i="7" l="1"/>
  <c r="AB10" i="7"/>
  <c r="AC9" i="7"/>
  <c r="AA11" i="7"/>
  <c r="AF6" i="7"/>
  <c r="AK7" i="5" s="1"/>
  <c r="AJ7" i="5"/>
  <c r="AE7" i="7"/>
  <c r="AD8" i="7"/>
  <c r="AB11" i="7" l="1"/>
  <c r="AE8" i="7"/>
  <c r="AF7" i="7"/>
  <c r="AC10" i="7"/>
  <c r="AD9" i="7"/>
  <c r="AA12" i="7"/>
  <c r="AD10" i="7" l="1"/>
  <c r="AB12" i="7"/>
  <c r="AE9" i="7"/>
  <c r="AC11" i="7"/>
  <c r="AF9" i="7" l="1"/>
  <c r="AD11" i="7"/>
  <c r="AC12" i="7"/>
  <c r="AE10" i="7"/>
  <c r="AE11" i="7" l="1"/>
  <c r="AD12" i="7"/>
  <c r="AE12" i="7" l="1"/>
  <c r="AF11" i="7"/>
  <c r="AF12" i="7" l="1"/>
</calcChain>
</file>

<file path=xl/comments1.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2.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3.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4.xml><?xml version="1.0" encoding="utf-8"?>
<comments xmlns="http://schemas.openxmlformats.org/spreadsheetml/2006/main">
  <authors>
    <author>全森　担い手02（折原）</author>
    <author>全森　加藤 健</author>
  </authors>
  <commentList>
    <comment ref="B7" authorId="0" shapeId="0">
      <text>
        <r>
          <rPr>
            <sz val="12"/>
            <color indexed="81"/>
            <rFont val="MS P ゴシック"/>
            <family val="3"/>
            <charset val="128"/>
          </rPr>
          <t>各費目の対象となる研修生数を
水色セルに入力してください。</t>
        </r>
      </text>
    </comment>
    <comment ref="J23" authorId="1" shapeId="0">
      <text>
        <r>
          <rPr>
            <b/>
            <sz val="20"/>
            <color indexed="81"/>
            <rFont val="MS P ゴシック"/>
            <family val="3"/>
            <charset val="128"/>
          </rPr>
          <t>6月のみR5FW研修生がいる経営体は計上しないでください。</t>
        </r>
      </text>
    </comment>
  </commentList>
</comments>
</file>

<file path=xl/sharedStrings.xml><?xml version="1.0" encoding="utf-8"?>
<sst xmlns="http://schemas.openxmlformats.org/spreadsheetml/2006/main" count="724" uniqueCount="203">
  <si>
    <t>様式10-3　①</t>
    <rPh sb="0" eb="2">
      <t>ヨウシキ</t>
    </rPh>
    <phoneticPr fontId="5"/>
  </si>
  <si>
    <t>経営体責任者</t>
    <rPh sb="3" eb="6">
      <t>セキニンシャ</t>
    </rPh>
    <phoneticPr fontId="5"/>
  </si>
  <si>
    <t>経営体名</t>
    <rPh sb="3" eb="4">
      <t>メイ</t>
    </rPh>
    <phoneticPr fontId="5"/>
  </si>
  <si>
    <t>整理者</t>
    <rPh sb="0" eb="2">
      <t>セイリ</t>
    </rPh>
    <phoneticPr fontId="5"/>
  </si>
  <si>
    <t>区分</t>
    <rPh sb="0" eb="2">
      <t>クブン</t>
    </rPh>
    <phoneticPr fontId="5"/>
  </si>
  <si>
    <t>番号</t>
    <rPh sb="0" eb="2">
      <t>バンゴウ</t>
    </rPh>
    <phoneticPr fontId="5"/>
  </si>
  <si>
    <t>後期研修</t>
    <rPh sb="0" eb="2">
      <t>コウキ</t>
    </rPh>
    <rPh sb="2" eb="4">
      <t>ケンシュウ</t>
    </rPh>
    <phoneticPr fontId="5"/>
  </si>
  <si>
    <t>氏名</t>
    <rPh sb="0" eb="2">
      <t>シメイ</t>
    </rPh>
    <phoneticPr fontId="5"/>
  </si>
  <si>
    <t>研修生ごとの
実地研修日数</t>
    <rPh sb="0" eb="3">
      <t>ケンシュウセイ</t>
    </rPh>
    <rPh sb="7" eb="9">
      <t>ジッチ</t>
    </rPh>
    <rPh sb="9" eb="11">
      <t>ケンシュウ</t>
    </rPh>
    <rPh sb="11" eb="13">
      <t>ニッスウ</t>
    </rPh>
    <phoneticPr fontId="5"/>
  </si>
  <si>
    <t>研修生ごとの
集合研修日数</t>
    <rPh sb="0" eb="3">
      <t>ケンシュウセイ</t>
    </rPh>
    <rPh sb="7" eb="9">
      <t>シュウゴウ</t>
    </rPh>
    <rPh sb="9" eb="11">
      <t>ケンシュウ</t>
    </rPh>
    <rPh sb="11" eb="13">
      <t>ニッスウ</t>
    </rPh>
    <phoneticPr fontId="5"/>
  </si>
  <si>
    <t>当月までの
実地研修日数
（累計）</t>
    <rPh sb="0" eb="2">
      <t>トウゲツ</t>
    </rPh>
    <rPh sb="6" eb="8">
      <t>ジッチ</t>
    </rPh>
    <rPh sb="8" eb="10">
      <t>ケンシュウ</t>
    </rPh>
    <rPh sb="10" eb="12">
      <t>ニッスウ</t>
    </rPh>
    <rPh sb="14" eb="16">
      <t>ルイケイ</t>
    </rPh>
    <phoneticPr fontId="5"/>
  </si>
  <si>
    <t>当月までの
集合研修日数
（累計）</t>
    <rPh sb="0" eb="2">
      <t>トウゲツ</t>
    </rPh>
    <rPh sb="6" eb="8">
      <t>シュウゴウ</t>
    </rPh>
    <rPh sb="8" eb="10">
      <t>ケンシュウ</t>
    </rPh>
    <rPh sb="10" eb="12">
      <t>ニッスウ</t>
    </rPh>
    <rPh sb="14" eb="16">
      <t>ルイケイ</t>
    </rPh>
    <phoneticPr fontId="5"/>
  </si>
  <si>
    <t>成人の日</t>
  </si>
  <si>
    <t>建国記念の日</t>
  </si>
  <si>
    <t>春分の日</t>
  </si>
  <si>
    <t>振替休日</t>
  </si>
  <si>
    <t>昭和の日</t>
  </si>
  <si>
    <t>憲法記念日</t>
  </si>
  <si>
    <t>みどりの日</t>
  </si>
  <si>
    <t>こどもの日</t>
  </si>
  <si>
    <t>海の日</t>
  </si>
  <si>
    <t>山の日</t>
  </si>
  <si>
    <t>敬老の日</t>
  </si>
  <si>
    <t>秋分の日</t>
  </si>
  <si>
    <t>体育の日</t>
  </si>
  <si>
    <t>文化の日</t>
  </si>
  <si>
    <t>勤労感謝の日</t>
  </si>
  <si>
    <t>天皇誕生日</t>
  </si>
  <si>
    <t>研修生</t>
    <rPh sb="0" eb="3">
      <t>ケンシュウセイ</t>
    </rPh>
    <phoneticPr fontId="5"/>
  </si>
  <si>
    <t>②</t>
  </si>
  <si>
    <t>③</t>
  </si>
  <si>
    <t>①</t>
  </si>
  <si>
    <t>実地研修人数　計</t>
    <rPh sb="0" eb="2">
      <t>ジッチ</t>
    </rPh>
    <rPh sb="2" eb="4">
      <t>ケンシュウ</t>
    </rPh>
    <rPh sb="4" eb="6">
      <t>ニンズウ</t>
    </rPh>
    <rPh sb="7" eb="8">
      <t>ケイ</t>
    </rPh>
    <phoneticPr fontId="5"/>
  </si>
  <si>
    <t>指導費助成人数</t>
    <rPh sb="0" eb="2">
      <t>シドウ</t>
    </rPh>
    <rPh sb="2" eb="3">
      <t>ヒ</t>
    </rPh>
    <rPh sb="3" eb="5">
      <t>ジョセイ</t>
    </rPh>
    <rPh sb="5" eb="7">
      <t>ニンズウ</t>
    </rPh>
    <phoneticPr fontId="5"/>
  </si>
  <si>
    <t>現場写真の有無</t>
    <rPh sb="0" eb="2">
      <t>ゲンバ</t>
    </rPh>
    <rPh sb="2" eb="4">
      <t>シャシン</t>
    </rPh>
    <rPh sb="5" eb="7">
      <t>ウム</t>
    </rPh>
    <phoneticPr fontId="5"/>
  </si>
  <si>
    <t>日　　　　　　　　　　付</t>
    <rPh sb="0" eb="1">
      <t>ヒ</t>
    </rPh>
    <rPh sb="11" eb="12">
      <t>ツキ</t>
    </rPh>
    <phoneticPr fontId="5"/>
  </si>
  <si>
    <t>種別</t>
    <rPh sb="0" eb="2">
      <t>シュベツ</t>
    </rPh>
    <phoneticPr fontId="5"/>
  </si>
  <si>
    <t>日数</t>
    <rPh sb="0" eb="2">
      <t>ニッスウ</t>
    </rPh>
    <phoneticPr fontId="5"/>
  </si>
  <si>
    <t>当月</t>
    <rPh sb="0" eb="2">
      <t>トウゲツ</t>
    </rPh>
    <phoneticPr fontId="5"/>
  </si>
  <si>
    <t>累計</t>
    <rPh sb="0" eb="2">
      <t>ルイケイ</t>
    </rPh>
    <phoneticPr fontId="5"/>
  </si>
  <si>
    <t>実地研修</t>
    <rPh sb="0" eb="2">
      <t>ジッチ</t>
    </rPh>
    <rPh sb="2" eb="4">
      <t>ケンシュウ</t>
    </rPh>
    <phoneticPr fontId="5"/>
  </si>
  <si>
    <t>指導日数
研修生1～2人
指導員1人分</t>
    <rPh sb="0" eb="2">
      <t>シドウ</t>
    </rPh>
    <rPh sb="2" eb="4">
      <t>ニッスウ</t>
    </rPh>
    <rPh sb="5" eb="8">
      <t>ケンシュウセイ</t>
    </rPh>
    <rPh sb="11" eb="12">
      <t>ニン</t>
    </rPh>
    <rPh sb="13" eb="16">
      <t>シドウイン</t>
    </rPh>
    <rPh sb="17" eb="18">
      <t>リ</t>
    </rPh>
    <rPh sb="18" eb="19">
      <t>ブン</t>
    </rPh>
    <phoneticPr fontId="5"/>
  </si>
  <si>
    <t>指導員</t>
    <rPh sb="0" eb="3">
      <t>シドウイン</t>
    </rPh>
    <phoneticPr fontId="5"/>
  </si>
  <si>
    <t>申請時の定着率</t>
    <rPh sb="0" eb="2">
      <t>シンセイ</t>
    </rPh>
    <rPh sb="2" eb="3">
      <t>ジ</t>
    </rPh>
    <rPh sb="4" eb="7">
      <t>テイチャクリツ</t>
    </rPh>
    <phoneticPr fontId="5"/>
  </si>
  <si>
    <t>指導日数
研修生3～4人
指導員2人以上</t>
    <rPh sb="0" eb="2">
      <t>シドウ</t>
    </rPh>
    <rPh sb="2" eb="4">
      <t>ニッスウ</t>
    </rPh>
    <rPh sb="5" eb="8">
      <t>ケンシュウセイ</t>
    </rPh>
    <rPh sb="11" eb="12">
      <t>ニン</t>
    </rPh>
    <rPh sb="13" eb="16">
      <t>シドウイン</t>
    </rPh>
    <rPh sb="17" eb="18">
      <t>リ</t>
    </rPh>
    <rPh sb="18" eb="20">
      <t>イジョウ</t>
    </rPh>
    <phoneticPr fontId="5"/>
  </si>
  <si>
    <t>定着率</t>
    <rPh sb="0" eb="3">
      <t>テイチャクリツ</t>
    </rPh>
    <phoneticPr fontId="5"/>
  </si>
  <si>
    <t>乗率</t>
    <rPh sb="0" eb="1">
      <t>ジョウ</t>
    </rPh>
    <rPh sb="1" eb="2">
      <t>リツ</t>
    </rPh>
    <phoneticPr fontId="5"/>
  </si>
  <si>
    <t>結果</t>
    <rPh sb="0" eb="2">
      <t>ケッカ</t>
    </rPh>
    <phoneticPr fontId="5"/>
  </si>
  <si>
    <t>上限額</t>
    <rPh sb="0" eb="3">
      <t>ジョウゲンガク</t>
    </rPh>
    <phoneticPr fontId="5"/>
  </si>
  <si>
    <t>以上</t>
    <phoneticPr fontId="5"/>
  </si>
  <si>
    <t>未満</t>
    <rPh sb="0" eb="2">
      <t>ミマン</t>
    </rPh>
    <phoneticPr fontId="5"/>
  </si>
  <si>
    <t>指導日数
研修生5人以上
指導員3人以上</t>
    <rPh sb="0" eb="2">
      <t>シドウ</t>
    </rPh>
    <rPh sb="2" eb="4">
      <t>ニッスウ</t>
    </rPh>
    <rPh sb="5" eb="8">
      <t>ケンシュウセイ</t>
    </rPh>
    <rPh sb="9" eb="10">
      <t>ニン</t>
    </rPh>
    <rPh sb="10" eb="12">
      <t>イジョウ</t>
    </rPh>
    <rPh sb="13" eb="16">
      <t>シドウイン</t>
    </rPh>
    <rPh sb="17" eb="18">
      <t>リ</t>
    </rPh>
    <rPh sb="18" eb="20">
      <t>イジョウ</t>
    </rPh>
    <phoneticPr fontId="5"/>
  </si>
  <si>
    <t>合計</t>
    <rPh sb="0" eb="2">
      <t>ゴウケイ</t>
    </rPh>
    <phoneticPr fontId="5"/>
  </si>
  <si>
    <t>指導員人数</t>
    <rPh sb="0" eb="3">
      <t>シドウイン</t>
    </rPh>
    <rPh sb="3" eb="5">
      <t>ニンズウ</t>
    </rPh>
    <phoneticPr fontId="5"/>
  </si>
  <si>
    <t>研修実績集計</t>
    <rPh sb="0" eb="2">
      <t>ケンシュウ</t>
    </rPh>
    <rPh sb="2" eb="4">
      <t>ジッセキ</t>
    </rPh>
    <rPh sb="4" eb="6">
      <t>シュウケイ</t>
    </rPh>
    <phoneticPr fontId="5"/>
  </si>
  <si>
    <t>項　　目</t>
    <rPh sb="0" eb="1">
      <t>コウ</t>
    </rPh>
    <rPh sb="3" eb="4">
      <t>メ</t>
    </rPh>
    <phoneticPr fontId="5"/>
  </si>
  <si>
    <t>④</t>
  </si>
  <si>
    <t>⑤</t>
  </si>
  <si>
    <t>⑥</t>
  </si>
  <si>
    <t>⑦</t>
  </si>
  <si>
    <t>⑧</t>
  </si>
  <si>
    <t>⑨</t>
  </si>
  <si>
    <t>⑩</t>
    <phoneticPr fontId="5"/>
  </si>
  <si>
    <t>⑪</t>
    <phoneticPr fontId="5"/>
  </si>
  <si>
    <t>⑫</t>
    <phoneticPr fontId="5"/>
  </si>
  <si>
    <t>⑬</t>
    <phoneticPr fontId="5"/>
  </si>
  <si>
    <t>集</t>
    <rPh sb="0" eb="1">
      <t>シュウ</t>
    </rPh>
    <phoneticPr fontId="5"/>
  </si>
  <si>
    <t>休</t>
    <rPh sb="0" eb="1">
      <t>ヤス</t>
    </rPh>
    <phoneticPr fontId="5"/>
  </si>
  <si>
    <t>外</t>
    <rPh sb="0" eb="1">
      <t>ガイ</t>
    </rPh>
    <phoneticPr fontId="5"/>
  </si>
  <si>
    <t>①～⑬合計</t>
    <rPh sb="3" eb="5">
      <t>ゴウケイ</t>
    </rPh>
    <phoneticPr fontId="5"/>
  </si>
  <si>
    <t>計　　画</t>
    <rPh sb="0" eb="1">
      <t>ケイ</t>
    </rPh>
    <rPh sb="3" eb="4">
      <t>ガ</t>
    </rPh>
    <phoneticPr fontId="5"/>
  </si>
  <si>
    <t>当月実績</t>
    <rPh sb="0" eb="2">
      <t>トウゲツ</t>
    </rPh>
    <rPh sb="2" eb="4">
      <t>ジッセキ</t>
    </rPh>
    <phoneticPr fontId="5"/>
  </si>
  <si>
    <t>当月までの累計実績</t>
    <rPh sb="0" eb="2">
      <t>トウゲツ</t>
    </rPh>
    <rPh sb="5" eb="7">
      <t>ルイケイ</t>
    </rPh>
    <rPh sb="7" eb="9">
      <t>ジッセキ</t>
    </rPh>
    <phoneticPr fontId="5"/>
  </si>
  <si>
    <t>←この数字を様式2-11の作業種別日数の数字に使用。</t>
    <rPh sb="3" eb="5">
      <t>スウジ</t>
    </rPh>
    <rPh sb="6" eb="8">
      <t>ヨウシキ</t>
    </rPh>
    <rPh sb="13" eb="15">
      <t>サギョウ</t>
    </rPh>
    <rPh sb="15" eb="16">
      <t>シュ</t>
    </rPh>
    <rPh sb="16" eb="17">
      <t>ベツ</t>
    </rPh>
    <rPh sb="17" eb="19">
      <t>ニッスウ</t>
    </rPh>
    <rPh sb="20" eb="22">
      <t>スウジ</t>
    </rPh>
    <rPh sb="23" eb="25">
      <t>シヨウ</t>
    </rPh>
    <phoneticPr fontId="5"/>
  </si>
  <si>
    <t>○作業種一覧</t>
    <rPh sb="1" eb="3">
      <t>サギョウ</t>
    </rPh>
    <rPh sb="3" eb="4">
      <t>シュ</t>
    </rPh>
    <rPh sb="4" eb="6">
      <t>イチラン</t>
    </rPh>
    <phoneticPr fontId="5"/>
  </si>
  <si>
    <t>内容</t>
    <rPh sb="0" eb="2">
      <t>ナイヨウ</t>
    </rPh>
    <phoneticPr fontId="5"/>
  </si>
  <si>
    <t>①</t>
    <phoneticPr fontId="5"/>
  </si>
  <si>
    <t>資材・設備管理</t>
  </si>
  <si>
    <t>②</t>
    <phoneticPr fontId="5"/>
  </si>
  <si>
    <t>森林調査</t>
    <phoneticPr fontId="5"/>
  </si>
  <si>
    <t>③</t>
    <phoneticPr fontId="5"/>
  </si>
  <si>
    <t>造　　林</t>
    <phoneticPr fontId="5"/>
  </si>
  <si>
    <t>④</t>
    <phoneticPr fontId="5"/>
  </si>
  <si>
    <t>育　　林</t>
    <phoneticPr fontId="5"/>
  </si>
  <si>
    <t>⑤</t>
    <phoneticPr fontId="5"/>
  </si>
  <si>
    <t>伐　　倒</t>
    <phoneticPr fontId="5"/>
  </si>
  <si>
    <t>⑥</t>
    <phoneticPr fontId="5"/>
  </si>
  <si>
    <t>造　　材</t>
    <phoneticPr fontId="5"/>
  </si>
  <si>
    <t>⑦</t>
    <phoneticPr fontId="5"/>
  </si>
  <si>
    <t>集　　材</t>
    <phoneticPr fontId="5"/>
  </si>
  <si>
    <t>⑧</t>
    <phoneticPr fontId="5"/>
  </si>
  <si>
    <t>土場管理</t>
    <phoneticPr fontId="5"/>
  </si>
  <si>
    <t>⑨</t>
    <phoneticPr fontId="5"/>
  </si>
  <si>
    <t>輸送作業</t>
    <phoneticPr fontId="5"/>
  </si>
  <si>
    <t>⑩</t>
    <phoneticPr fontId="5"/>
  </si>
  <si>
    <t>森林作業道等維持管理</t>
    <rPh sb="0" eb="2">
      <t>シンリン</t>
    </rPh>
    <rPh sb="2" eb="4">
      <t>サギョウ</t>
    </rPh>
    <rPh sb="4" eb="5">
      <t>ドウ</t>
    </rPh>
    <rPh sb="5" eb="6">
      <t>トウ</t>
    </rPh>
    <rPh sb="6" eb="8">
      <t>イジ</t>
    </rPh>
    <rPh sb="8" eb="10">
      <t>カンリ</t>
    </rPh>
    <phoneticPr fontId="5"/>
  </si>
  <si>
    <t>⑪</t>
    <phoneticPr fontId="5"/>
  </si>
  <si>
    <t>除染・漂流物等処理</t>
    <rPh sb="0" eb="2">
      <t>ジョセン</t>
    </rPh>
    <rPh sb="3" eb="5">
      <t>ヒョウリュウ</t>
    </rPh>
    <rPh sb="5" eb="6">
      <t>ブツ</t>
    </rPh>
    <rPh sb="6" eb="7">
      <t>トウ</t>
    </rPh>
    <rPh sb="7" eb="9">
      <t>ショリ</t>
    </rPh>
    <phoneticPr fontId="5"/>
  </si>
  <si>
    <t>⑫</t>
    <phoneticPr fontId="5"/>
  </si>
  <si>
    <t>森林保護対策</t>
    <rPh sb="0" eb="2">
      <t>シンリン</t>
    </rPh>
    <rPh sb="2" eb="4">
      <t>ホゴ</t>
    </rPh>
    <rPh sb="4" eb="6">
      <t>タイサク</t>
    </rPh>
    <phoneticPr fontId="5"/>
  </si>
  <si>
    <t>⑬</t>
    <phoneticPr fontId="5"/>
  </si>
  <si>
    <t>森林作業道開設</t>
    <rPh sb="0" eb="2">
      <t>シンリン</t>
    </rPh>
    <rPh sb="2" eb="4">
      <t>サギョウ</t>
    </rPh>
    <rPh sb="4" eb="5">
      <t>ドウ</t>
    </rPh>
    <rPh sb="5" eb="7">
      <t>カイセツ</t>
    </rPh>
    <phoneticPr fontId="5"/>
  </si>
  <si>
    <t>休</t>
    <rPh sb="0" eb="1">
      <t>キュウ</t>
    </rPh>
    <phoneticPr fontId="5"/>
  </si>
  <si>
    <t>休暇</t>
    <rPh sb="0" eb="2">
      <t>キュウカ</t>
    </rPh>
    <phoneticPr fontId="5"/>
  </si>
  <si>
    <t>研修外作業</t>
    <rPh sb="0" eb="2">
      <t>ケンシュウ</t>
    </rPh>
    <rPh sb="2" eb="3">
      <t>ガイ</t>
    </rPh>
    <rPh sb="3" eb="5">
      <t>サギョウ</t>
    </rPh>
    <phoneticPr fontId="5"/>
  </si>
  <si>
    <t>集合研修</t>
    <rPh sb="0" eb="2">
      <t>シュウゴウ</t>
    </rPh>
    <rPh sb="2" eb="4">
      <t>ケンシュウ</t>
    </rPh>
    <phoneticPr fontId="5"/>
  </si>
  <si>
    <t>⑩</t>
    <phoneticPr fontId="5"/>
  </si>
  <si>
    <t>⑪</t>
    <phoneticPr fontId="5"/>
  </si>
  <si>
    <t>⑫</t>
    <phoneticPr fontId="5"/>
  </si>
  <si>
    <t>⑬</t>
    <phoneticPr fontId="5"/>
  </si>
  <si>
    <t>ID</t>
    <phoneticPr fontId="1"/>
  </si>
  <si>
    <t>ID</t>
    <phoneticPr fontId="5"/>
  </si>
  <si>
    <t>検索キー</t>
    <rPh sb="0" eb="2">
      <t>ケンサク</t>
    </rPh>
    <phoneticPr fontId="1"/>
  </si>
  <si>
    <t>当月までの
実地研修日数
（累計）</t>
    <rPh sb="0" eb="2">
      <t>トウゲツ</t>
    </rPh>
    <rPh sb="6" eb="8">
      <t>ジッチ</t>
    </rPh>
    <rPh sb="14" eb="16">
      <t>ルイケイ</t>
    </rPh>
    <phoneticPr fontId="1"/>
  </si>
  <si>
    <t>当月までの
集合研修日数
（累計）</t>
    <rPh sb="0" eb="2">
      <t>トウゲツ</t>
    </rPh>
    <rPh sb="6" eb="8">
      <t>シュウゴウ</t>
    </rPh>
    <rPh sb="14" eb="16">
      <t>ルイケイ</t>
    </rPh>
    <phoneticPr fontId="1"/>
  </si>
  <si>
    <t>前月の
実地研修日数
（累計）</t>
    <rPh sb="0" eb="2">
      <t>ゼンゲツ</t>
    </rPh>
    <rPh sb="4" eb="6">
      <t>ジッチ</t>
    </rPh>
    <phoneticPr fontId="1"/>
  </si>
  <si>
    <t>前月の
集合研修日数
（累計）</t>
    <rPh sb="0" eb="2">
      <t>ゼンゲツ</t>
    </rPh>
    <rPh sb="4" eb="6">
      <t>シュウゴウ</t>
    </rPh>
    <phoneticPr fontId="1"/>
  </si>
  <si>
    <t>様式10-3　②</t>
    <phoneticPr fontId="5"/>
  </si>
  <si>
    <t>整理者</t>
    <rPh sb="0" eb="2">
      <t>セイリ</t>
    </rPh>
    <rPh sb="2" eb="3">
      <t>シャ</t>
    </rPh>
    <phoneticPr fontId="5"/>
  </si>
  <si>
    <t>後期</t>
    <rPh sb="0" eb="2">
      <t>コウキ</t>
    </rPh>
    <phoneticPr fontId="5"/>
  </si>
  <si>
    <t>研修生氏名</t>
    <rPh sb="0" eb="3">
      <t>ケンシュウセイ</t>
    </rPh>
    <rPh sb="3" eb="5">
      <t>シメイ</t>
    </rPh>
    <phoneticPr fontId="5"/>
  </si>
  <si>
    <t>支給した賃金等</t>
    <rPh sb="0" eb="2">
      <t>シキュウ</t>
    </rPh>
    <rPh sb="4" eb="7">
      <t>チンギントウ</t>
    </rPh>
    <phoneticPr fontId="5"/>
  </si>
  <si>
    <t>技術習得推進費</t>
    <rPh sb="0" eb="2">
      <t>ギジュツ</t>
    </rPh>
    <rPh sb="2" eb="4">
      <t>シュウトク</t>
    </rPh>
    <rPh sb="4" eb="6">
      <t>スイシン</t>
    </rPh>
    <rPh sb="6" eb="7">
      <t>ヒ</t>
    </rPh>
    <phoneticPr fontId="5"/>
  </si>
  <si>
    <t>社会保険等
（経営体負担分）</t>
    <rPh sb="0" eb="2">
      <t>シャカイ</t>
    </rPh>
    <rPh sb="2" eb="5">
      <t>ホケントウ</t>
    </rPh>
    <rPh sb="10" eb="13">
      <t>フタンブン</t>
    </rPh>
    <phoneticPr fontId="5"/>
  </si>
  <si>
    <t>就業環境整備費</t>
    <rPh sb="0" eb="2">
      <t>シュウギョウ</t>
    </rPh>
    <rPh sb="2" eb="4">
      <t>カンキョウ</t>
    </rPh>
    <rPh sb="4" eb="7">
      <t>セイビヒ</t>
    </rPh>
    <phoneticPr fontId="5"/>
  </si>
  <si>
    <t>支給した
住宅手当</t>
    <rPh sb="0" eb="2">
      <t>シキュウ</t>
    </rPh>
    <rPh sb="5" eb="7">
      <t>ジュウタク</t>
    </rPh>
    <rPh sb="7" eb="9">
      <t>テアテ</t>
    </rPh>
    <phoneticPr fontId="5"/>
  </si>
  <si>
    <t>雇用促進支援費</t>
    <rPh sb="0" eb="2">
      <t>コヨウ</t>
    </rPh>
    <rPh sb="2" eb="4">
      <t>ソクシン</t>
    </rPh>
    <rPh sb="4" eb="6">
      <t>シエン</t>
    </rPh>
    <rPh sb="6" eb="7">
      <t>ヒ</t>
    </rPh>
    <phoneticPr fontId="5"/>
  </si>
  <si>
    <t>資材費</t>
    <rPh sb="0" eb="2">
      <t>シザイ</t>
    </rPh>
    <rPh sb="2" eb="3">
      <t>ヒ</t>
    </rPh>
    <phoneticPr fontId="5"/>
  </si>
  <si>
    <t>研修準備費</t>
    <rPh sb="0" eb="2">
      <t>ケンシュウ</t>
    </rPh>
    <rPh sb="2" eb="4">
      <t>ジュンビ</t>
    </rPh>
    <rPh sb="4" eb="5">
      <t>ヒ</t>
    </rPh>
    <phoneticPr fontId="5"/>
  </si>
  <si>
    <t>安全向上対策費</t>
    <rPh sb="0" eb="2">
      <t>アンゼン</t>
    </rPh>
    <rPh sb="2" eb="4">
      <t>コウジョウ</t>
    </rPh>
    <rPh sb="4" eb="6">
      <t>タイサク</t>
    </rPh>
    <rPh sb="6" eb="7">
      <t>ヒ</t>
    </rPh>
    <phoneticPr fontId="5"/>
  </si>
  <si>
    <t>研修環境整備費</t>
    <rPh sb="0" eb="2">
      <t>ケンシュウ</t>
    </rPh>
    <rPh sb="2" eb="4">
      <t>カンキョウ</t>
    </rPh>
    <rPh sb="4" eb="6">
      <t>セイビ</t>
    </rPh>
    <rPh sb="6" eb="7">
      <t>ヒ</t>
    </rPh>
    <phoneticPr fontId="5"/>
  </si>
  <si>
    <t>備考</t>
    <rPh sb="0" eb="2">
      <t>ビコウ</t>
    </rPh>
    <phoneticPr fontId="5"/>
  </si>
  <si>
    <t>ＴＲ</t>
    <phoneticPr fontId="5"/>
  </si>
  <si>
    <t>ＦＷ1</t>
    <phoneticPr fontId="5"/>
  </si>
  <si>
    <t>ＦＷ2</t>
    <phoneticPr fontId="5"/>
  </si>
  <si>
    <t>ＦＷ3</t>
    <phoneticPr fontId="5"/>
  </si>
  <si>
    <t>TR計</t>
    <rPh sb="2" eb="3">
      <t>ケイ</t>
    </rPh>
    <phoneticPr fontId="5"/>
  </si>
  <si>
    <t>番号</t>
    <rPh sb="0" eb="2">
      <t>バンゴウ</t>
    </rPh>
    <phoneticPr fontId="1"/>
  </si>
  <si>
    <t>前年度_3月</t>
    <rPh sb="0" eb="2">
      <t>ゼンネン</t>
    </rPh>
    <rPh sb="2" eb="3">
      <t>ド</t>
    </rPh>
    <rPh sb="5" eb="6">
      <t>ツキ</t>
    </rPh>
    <phoneticPr fontId="5"/>
  </si>
  <si>
    <t>4月</t>
    <rPh sb="1" eb="2">
      <t>ツキ</t>
    </rPh>
    <phoneticPr fontId="5"/>
  </si>
  <si>
    <t>5月</t>
    <rPh sb="1" eb="2">
      <t>ツキ</t>
    </rPh>
    <phoneticPr fontId="5"/>
  </si>
  <si>
    <t>6月</t>
  </si>
  <si>
    <t>7月</t>
  </si>
  <si>
    <t>8月</t>
  </si>
  <si>
    <t>9月</t>
  </si>
  <si>
    <t>10月</t>
  </si>
  <si>
    <t>11月</t>
  </si>
  <si>
    <t>12月</t>
  </si>
  <si>
    <t>1月</t>
  </si>
  <si>
    <t>2月</t>
  </si>
  <si>
    <t>3月</t>
  </si>
  <si>
    <t>元日</t>
  </si>
  <si>
    <t>天皇誕生日</t>
    <rPh sb="0" eb="2">
      <t>テンノウ</t>
    </rPh>
    <rPh sb="2" eb="5">
      <t>タンジョウビ</t>
    </rPh>
    <phoneticPr fontId="5"/>
  </si>
  <si>
    <t>海の日</t>
    <phoneticPr fontId="5"/>
  </si>
  <si>
    <t>スポーツの日</t>
    <phoneticPr fontId="5"/>
  </si>
  <si>
    <t>様式10-3　③</t>
    <phoneticPr fontId="5"/>
  </si>
  <si>
    <t>助成対象研修生数（人）</t>
    <rPh sb="0" eb="2">
      <t>ジョセイ</t>
    </rPh>
    <rPh sb="2" eb="4">
      <t>タイショウ</t>
    </rPh>
    <rPh sb="4" eb="7">
      <t>ケンシュウセイ</t>
    </rPh>
    <rPh sb="7" eb="8">
      <t>スウ</t>
    </rPh>
    <rPh sb="9" eb="10">
      <t>ニン</t>
    </rPh>
    <phoneticPr fontId="5"/>
  </si>
  <si>
    <t>内 女性数</t>
    <rPh sb="0" eb="1">
      <t>ウチ</t>
    </rPh>
    <phoneticPr fontId="5"/>
  </si>
  <si>
    <t>TR</t>
    <phoneticPr fontId="5"/>
  </si>
  <si>
    <t>FW1</t>
    <phoneticPr fontId="5"/>
  </si>
  <si>
    <t>FW2</t>
    <phoneticPr fontId="5"/>
  </si>
  <si>
    <t>FW3</t>
    <phoneticPr fontId="5"/>
  </si>
  <si>
    <t>金額</t>
    <rPh sb="0" eb="2">
      <t>キンガク</t>
    </rPh>
    <phoneticPr fontId="5"/>
  </si>
  <si>
    <t>指導日数</t>
    <rPh sb="0" eb="2">
      <t>シドウ</t>
    </rPh>
    <rPh sb="2" eb="4">
      <t>ニッスウ</t>
    </rPh>
    <phoneticPr fontId="5"/>
  </si>
  <si>
    <t>助成額</t>
    <rPh sb="0" eb="3">
      <t>ジョセイガク</t>
    </rPh>
    <phoneticPr fontId="5"/>
  </si>
  <si>
    <t>指導費</t>
    <rPh sb="0" eb="2">
      <t>シドウ</t>
    </rPh>
    <rPh sb="2" eb="3">
      <t>ヒ</t>
    </rPh>
    <phoneticPr fontId="5"/>
  </si>
  <si>
    <t>指導員1人以上</t>
    <rPh sb="0" eb="3">
      <t>シドウイン</t>
    </rPh>
    <rPh sb="4" eb="5">
      <t>リ</t>
    </rPh>
    <rPh sb="5" eb="7">
      <t>イジョウ</t>
    </rPh>
    <phoneticPr fontId="5"/>
  </si>
  <si>
    <t>指導員2人以上</t>
    <rPh sb="0" eb="3">
      <t>シドウイン</t>
    </rPh>
    <rPh sb="4" eb="5">
      <t>リ</t>
    </rPh>
    <rPh sb="5" eb="7">
      <t>イジョウ</t>
    </rPh>
    <phoneticPr fontId="5"/>
  </si>
  <si>
    <t>指導員3人以上</t>
    <rPh sb="0" eb="3">
      <t>シドウイン</t>
    </rPh>
    <rPh sb="4" eb="5">
      <t>ニン</t>
    </rPh>
    <rPh sb="5" eb="7">
      <t>イジョウ</t>
    </rPh>
    <phoneticPr fontId="5"/>
  </si>
  <si>
    <t>計</t>
    <rPh sb="0" eb="1">
      <t>ケイ</t>
    </rPh>
    <phoneticPr fontId="5"/>
  </si>
  <si>
    <t>技術習得推進費</t>
    <rPh sb="0" eb="2">
      <t>ギジュツ</t>
    </rPh>
    <rPh sb="2" eb="4">
      <t>シュウトク</t>
    </rPh>
    <rPh sb="4" eb="7">
      <t>スイシンヒ</t>
    </rPh>
    <phoneticPr fontId="5"/>
  </si>
  <si>
    <t>労災保険料</t>
    <rPh sb="0" eb="2">
      <t>ロウサイ</t>
    </rPh>
    <rPh sb="2" eb="5">
      <t>ホケンリョウ</t>
    </rPh>
    <phoneticPr fontId="5"/>
  </si>
  <si>
    <t>雇用促進支援費</t>
    <rPh sb="0" eb="2">
      <t>コヨウ</t>
    </rPh>
    <rPh sb="2" eb="4">
      <t>ソクシン</t>
    </rPh>
    <rPh sb="4" eb="7">
      <t>シエンヒ</t>
    </rPh>
    <phoneticPr fontId="5"/>
  </si>
  <si>
    <t>研修業務管理費</t>
    <rPh sb="0" eb="2">
      <t>ケンシュウ</t>
    </rPh>
    <rPh sb="2" eb="4">
      <t>ギョウム</t>
    </rPh>
    <rPh sb="4" eb="7">
      <t>カンリヒ</t>
    </rPh>
    <phoneticPr fontId="5"/>
  </si>
  <si>
    <t>資材費</t>
    <rPh sb="0" eb="3">
      <t>シザイヒ</t>
    </rPh>
    <phoneticPr fontId="5"/>
  </si>
  <si>
    <t>合　　　計</t>
    <phoneticPr fontId="5"/>
  </si>
  <si>
    <t>下期計</t>
    <rPh sb="0" eb="1">
      <t>シタ</t>
    </rPh>
    <rPh sb="2" eb="3">
      <t>ケイ</t>
    </rPh>
    <phoneticPr fontId="5"/>
  </si>
  <si>
    <t>助成額積算計</t>
    <rPh sb="0" eb="3">
      <t>ジョセイガク</t>
    </rPh>
    <rPh sb="3" eb="5">
      <t>セキサン</t>
    </rPh>
    <rPh sb="5" eb="6">
      <t>ケイ</t>
    </rPh>
    <phoneticPr fontId="5"/>
  </si>
  <si>
    <t>備　　　考</t>
    <rPh sb="0" eb="1">
      <t>トモ</t>
    </rPh>
    <rPh sb="4" eb="5">
      <t>コウ</t>
    </rPh>
    <phoneticPr fontId="5"/>
  </si>
  <si>
    <t>ＦＷ1計</t>
    <rPh sb="3" eb="4">
      <t>ケイ</t>
    </rPh>
    <phoneticPr fontId="5"/>
  </si>
  <si>
    <t>ＦＷ2計</t>
    <rPh sb="3" eb="4">
      <t>ケイ</t>
    </rPh>
    <phoneticPr fontId="5"/>
  </si>
  <si>
    <t>ＦＷ3計</t>
    <rPh sb="3" eb="4">
      <t>ケイ</t>
    </rPh>
    <phoneticPr fontId="5"/>
  </si>
  <si>
    <t>4</t>
    <phoneticPr fontId="1"/>
  </si>
  <si>
    <t>5</t>
    <phoneticPr fontId="1"/>
  </si>
  <si>
    <t>6</t>
    <phoneticPr fontId="1"/>
  </si>
  <si>
    <t>FW計</t>
    <rPh sb="2" eb="3">
      <t>ケイ</t>
    </rPh>
    <phoneticPr fontId="5"/>
  </si>
  <si>
    <t>令和４年度補正　TR研修　記録簿年集計表</t>
    <rPh sb="0" eb="2">
      <t>レイワ</t>
    </rPh>
    <rPh sb="3" eb="5">
      <t>ネンド</t>
    </rPh>
    <rPh sb="4" eb="5">
      <t>ド</t>
    </rPh>
    <rPh sb="5" eb="7">
      <t>ホセイ</t>
    </rPh>
    <rPh sb="10" eb="12">
      <t>ケンシュウ</t>
    </rPh>
    <rPh sb="13" eb="16">
      <t>キロクボ</t>
    </rPh>
    <rPh sb="16" eb="17">
      <t>ネン</t>
    </rPh>
    <rPh sb="17" eb="19">
      <t>シュウケイ</t>
    </rPh>
    <rPh sb="19" eb="20">
      <t>ヒョウ</t>
    </rPh>
    <phoneticPr fontId="5"/>
  </si>
  <si>
    <t>令和４年度補正　多能工化研修　記録簿年集計表</t>
    <rPh sb="0" eb="2">
      <t>レイワ</t>
    </rPh>
    <rPh sb="3" eb="5">
      <t>ネンド</t>
    </rPh>
    <rPh sb="4" eb="5">
      <t>ド</t>
    </rPh>
    <rPh sb="5" eb="7">
      <t>ホセイ</t>
    </rPh>
    <rPh sb="12" eb="14">
      <t>ケンシュウ</t>
    </rPh>
    <rPh sb="15" eb="18">
      <t>キロクボ</t>
    </rPh>
    <rPh sb="18" eb="19">
      <t>ネン</t>
    </rPh>
    <rPh sb="19" eb="21">
      <t>シュウケイ</t>
    </rPh>
    <rPh sb="21" eb="22">
      <t>ヒョウ</t>
    </rPh>
    <phoneticPr fontId="5"/>
  </si>
  <si>
    <t>技能講習等受講費</t>
    <rPh sb="0" eb="2">
      <t>ギノウ</t>
    </rPh>
    <rPh sb="2" eb="4">
      <t>コウシュウ</t>
    </rPh>
    <rPh sb="4" eb="5">
      <t>トウ</t>
    </rPh>
    <rPh sb="5" eb="7">
      <t>ジュコウ</t>
    </rPh>
    <rPh sb="7" eb="8">
      <t>ヒ</t>
    </rPh>
    <phoneticPr fontId="5"/>
  </si>
  <si>
    <t>4月-6月　計</t>
    <rPh sb="1" eb="2">
      <t>ガツ</t>
    </rPh>
    <rPh sb="4" eb="5">
      <t>ガツ</t>
    </rPh>
    <rPh sb="6" eb="7">
      <t>ケイ</t>
    </rPh>
    <phoneticPr fontId="5"/>
  </si>
  <si>
    <t>助成額積算計（実績確認用）</t>
    <rPh sb="0" eb="3">
      <t>ジョセイガク</t>
    </rPh>
    <rPh sb="3" eb="5">
      <t>セキサン</t>
    </rPh>
    <rPh sb="5" eb="6">
      <t>ケイ</t>
    </rPh>
    <rPh sb="7" eb="9">
      <t>ジッセキ</t>
    </rPh>
    <rPh sb="9" eb="12">
      <t>カクニンヨウ</t>
    </rPh>
    <phoneticPr fontId="5"/>
  </si>
  <si>
    <t>科目</t>
    <rPh sb="0" eb="2">
      <t>カモク</t>
    </rPh>
    <phoneticPr fontId="5"/>
  </si>
  <si>
    <t>TR/多能工化研修 記録簿月集計表　　　　　　</t>
    <rPh sb="13" eb="14">
      <t>ツキ</t>
    </rPh>
    <rPh sb="16" eb="17">
      <t>ヒョウ</t>
    </rPh>
    <phoneticPr fontId="5"/>
  </si>
  <si>
    <t>TR/多能工化研修 経費等月集計表</t>
    <rPh sb="7" eb="9">
      <t>ケンシュウ</t>
    </rPh>
    <rPh sb="10" eb="12">
      <t>ケイヒ</t>
    </rPh>
    <rPh sb="12" eb="13">
      <t>トウ</t>
    </rPh>
    <rPh sb="13" eb="14">
      <t>ツキ</t>
    </rPh>
    <rPh sb="14" eb="17">
      <t>シュウケイヒョウ</t>
    </rPh>
    <phoneticPr fontId="5"/>
  </si>
  <si>
    <t>多能工化</t>
    <phoneticPr fontId="1"/>
  </si>
  <si>
    <t>TR多能工計</t>
    <rPh sb="5" eb="6">
      <t>ケイ</t>
    </rPh>
    <phoneticPr fontId="5"/>
  </si>
  <si>
    <t>多能工計</t>
    <rPh sb="3" eb="4">
      <t>ケイ</t>
    </rPh>
    <phoneticPr fontId="5"/>
  </si>
  <si>
    <t>※R5FW研修生がいる経営体は6月からはR5研修記録簿月集計表を使用してください。</t>
    <rPh sb="5" eb="8">
      <t>ケンシュウセイ</t>
    </rPh>
    <rPh sb="11" eb="14">
      <t>ケイエイタイ</t>
    </rPh>
    <rPh sb="16" eb="17">
      <t>ガツ</t>
    </rPh>
    <rPh sb="22" eb="27">
      <t>ケンシュウキロクボ</t>
    </rPh>
    <rPh sb="27" eb="31">
      <t>ツキシュウケイヒョウ</t>
    </rPh>
    <rPh sb="32" eb="34">
      <t>シヨウ</t>
    </rPh>
    <phoneticPr fontId="1"/>
  </si>
  <si>
    <t>多能工（伐採）</t>
    <rPh sb="0" eb="3">
      <t>タノウコウ</t>
    </rPh>
    <rPh sb="4" eb="6">
      <t>バッサイ</t>
    </rPh>
    <phoneticPr fontId="5"/>
  </si>
  <si>
    <t>講習等受講費</t>
    <rPh sb="0" eb="2">
      <t>コウシュウ</t>
    </rPh>
    <rPh sb="2" eb="3">
      <t>トウ</t>
    </rPh>
    <rPh sb="3" eb="5">
      <t>ジュコウ</t>
    </rPh>
    <rPh sb="5" eb="6">
      <t>ヒ</t>
    </rPh>
    <phoneticPr fontId="5"/>
  </si>
  <si>
    <r>
      <t>令和４年度補正　TR/多能工化研修</t>
    </r>
    <r>
      <rPr>
        <b/>
        <sz val="24"/>
        <color rgb="FFFF0000"/>
        <rFont val="ＭＳ Ｐゴシック"/>
        <family val="3"/>
        <charset val="128"/>
      </rPr>
      <t>＋指導管理費</t>
    </r>
    <r>
      <rPr>
        <b/>
        <sz val="24"/>
        <rFont val="ＭＳ Ｐゴシック"/>
        <family val="3"/>
        <charset val="128"/>
      </rPr>
      <t>　記録簿年集計表</t>
    </r>
    <rPh sb="0" eb="2">
      <t>レイワ</t>
    </rPh>
    <rPh sb="3" eb="5">
      <t>ネンド</t>
    </rPh>
    <rPh sb="5" eb="7">
      <t>ホセイ</t>
    </rPh>
    <rPh sb="15" eb="17">
      <t>ケンシュウ</t>
    </rPh>
    <rPh sb="18" eb="20">
      <t>シドウ</t>
    </rPh>
    <rPh sb="20" eb="23">
      <t>カンリヒ</t>
    </rPh>
    <rPh sb="24" eb="27">
      <t>キロクボ</t>
    </rPh>
    <rPh sb="27" eb="28">
      <t>ネン</t>
    </rPh>
    <rPh sb="28" eb="30">
      <t>シュウケイ</t>
    </rPh>
    <rPh sb="30" eb="31">
      <t>ヒョウ</t>
    </rPh>
    <phoneticPr fontId="5"/>
  </si>
  <si>
    <t>祝日（令和5年）</t>
    <rPh sb="3" eb="5">
      <t>レイワ</t>
    </rPh>
    <rPh sb="6" eb="7">
      <t>ネン</t>
    </rPh>
    <phoneticPr fontId="5"/>
  </si>
  <si>
    <t>祝日（令和6年）</t>
    <rPh sb="3" eb="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</si>
</sst>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quot;¥&quot;#,##0\)"/>
    <numFmt numFmtId="177" formatCode="ggge&quot;年&quot;m&quot;月&quot;"/>
    <numFmt numFmtId="178" formatCode="#,##0_);[Red]\(#,##0\)"/>
    <numFmt numFmtId="179" formatCode="d"/>
    <numFmt numFmtId="180" formatCode="0_ "/>
    <numFmt numFmtId="181" formatCode="0.00_ "/>
    <numFmt numFmtId="182" formatCode="00000"/>
    <numFmt numFmtId="183" formatCode="@&quot;月&quot;"/>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28"/>
      <name val="ＭＳ Ｐゴシック"/>
      <family val="3"/>
      <charset val="128"/>
    </font>
    <font>
      <sz val="22"/>
      <name val="ＭＳ Ｐゴシック"/>
      <family val="3"/>
      <charset val="128"/>
    </font>
    <font>
      <b/>
      <sz val="22"/>
      <name val="ＭＳ Ｐゴシック"/>
      <family val="3"/>
      <charset val="128"/>
    </font>
    <font>
      <sz val="26"/>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4"/>
      <color indexed="81"/>
      <name val="ＭＳ Ｐゴシック"/>
      <family val="3"/>
      <charset val="128"/>
    </font>
    <font>
      <sz val="11"/>
      <name val="ＭＳ ゴシック"/>
      <family val="3"/>
      <charset val="128"/>
    </font>
    <font>
      <sz val="11"/>
      <color theme="1"/>
      <name val="ＭＳ ゴシック"/>
      <family val="3"/>
      <charset val="128"/>
    </font>
    <font>
      <sz val="11"/>
      <color rgb="FFFF0000"/>
      <name val="ＭＳ Ｐゴシック"/>
      <family val="3"/>
      <charset val="128"/>
      <scheme val="minor"/>
    </font>
    <font>
      <b/>
      <sz val="24"/>
      <name val="ＭＳ Ｐゴシック"/>
      <family val="3"/>
      <charset val="128"/>
    </font>
    <font>
      <sz val="14"/>
      <color theme="1"/>
      <name val="ＭＳ Ｐゴシック"/>
      <family val="3"/>
      <charset val="128"/>
      <scheme val="minor"/>
    </font>
    <font>
      <sz val="14"/>
      <color theme="0" tint="-0.499984740745262"/>
      <name val="ＭＳ Ｐゴシック"/>
      <family val="3"/>
      <charset val="128"/>
    </font>
    <font>
      <sz val="11"/>
      <color theme="0"/>
      <name val="ＭＳ Ｐゴシック"/>
      <family val="3"/>
      <charset val="128"/>
    </font>
    <font>
      <sz val="14"/>
      <color rgb="FFFF0000"/>
      <name val="ＭＳ Ｐゴシック"/>
      <family val="3"/>
      <charset val="128"/>
    </font>
    <font>
      <sz val="12"/>
      <color theme="0"/>
      <name val="ＭＳ Ｐ明朝"/>
      <family val="1"/>
      <charset val="128"/>
    </font>
    <font>
      <sz val="14"/>
      <color theme="0" tint="-0.249977111117893"/>
      <name val="ＭＳ Ｐゴシック"/>
      <family val="3"/>
      <charset val="128"/>
    </font>
    <font>
      <sz val="14"/>
      <color rgb="FF00FF00"/>
      <name val="ＭＳ Ｐゴシック"/>
      <family val="3"/>
      <charset val="128"/>
    </font>
    <font>
      <sz val="14"/>
      <color rgb="FFFF9900"/>
      <name val="ＭＳ Ｐゴシック"/>
      <family val="3"/>
      <charset val="128"/>
    </font>
    <font>
      <b/>
      <sz val="11"/>
      <color rgb="FFFF0000"/>
      <name val="ＭＳ Ｐゴシック"/>
      <family val="3"/>
      <charset val="128"/>
    </font>
    <font>
      <b/>
      <sz val="20"/>
      <color indexed="81"/>
      <name val="MS P ゴシック"/>
      <family val="3"/>
      <charset val="128"/>
    </font>
    <font>
      <sz val="18"/>
      <color rgb="FFFF0000"/>
      <name val="ＭＳ Ｐゴシック"/>
      <family val="3"/>
      <charset val="128"/>
    </font>
    <font>
      <b/>
      <sz val="24"/>
      <color rgb="FFFF0000"/>
      <name val="ＭＳ Ｐゴシック"/>
      <family val="3"/>
      <charset val="128"/>
    </font>
    <font>
      <sz val="12"/>
      <color indexed="81"/>
      <name val="MS P ゴシック"/>
      <family val="3"/>
      <charset val="128"/>
    </font>
    <font>
      <sz val="12"/>
      <color theme="1"/>
      <name val="ＭＳ Ｐゴシック"/>
      <family val="3"/>
      <charset val="128"/>
      <scheme val="minor"/>
    </font>
  </fonts>
  <fills count="16">
    <fill>
      <patternFill patternType="none"/>
    </fill>
    <fill>
      <patternFill patternType="gray125"/>
    </fill>
    <fill>
      <patternFill patternType="solid">
        <fgColor rgb="FFFF66F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C99"/>
        <bgColor indexed="64"/>
      </patternFill>
    </fill>
    <fill>
      <patternFill patternType="solid">
        <fgColor rgb="FF66FF66"/>
        <bgColor indexed="64"/>
      </patternFill>
    </fill>
    <fill>
      <patternFill patternType="solid">
        <fgColor rgb="FFFFFF66"/>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rgb="FFFF0000"/>
      </left>
      <right style="medium">
        <color rgb="FFFF0000"/>
      </right>
      <top style="medium">
        <color rgb="FFFF0000"/>
      </top>
      <bottom style="thin">
        <color indexed="64"/>
      </bottom>
      <diagonal/>
    </border>
    <border>
      <left/>
      <right style="hair">
        <color indexed="64"/>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hair">
        <color indexed="64"/>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rgb="FFFF0000"/>
      </left>
      <right style="medium">
        <color indexed="64"/>
      </right>
      <top style="medium">
        <color indexed="64"/>
      </top>
      <bottom style="thin">
        <color indexed="64"/>
      </bottom>
      <diagonal/>
    </border>
    <border>
      <left style="medium">
        <color rgb="FFFF0000"/>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diagonalUp="1">
      <left/>
      <right/>
      <top/>
      <bottom/>
      <diagonal style="thin">
        <color indexed="64"/>
      </diagonal>
    </border>
    <border>
      <left style="medium">
        <color indexed="64"/>
      </left>
      <right/>
      <top style="medium">
        <color indexed="64"/>
      </top>
      <bottom style="thin">
        <color indexed="64"/>
      </bottom>
      <diagonal/>
    </border>
    <border>
      <left style="thick">
        <color rgb="FFFF0066"/>
      </left>
      <right style="thin">
        <color indexed="64"/>
      </right>
      <top style="thick">
        <color rgb="FFFF0066"/>
      </top>
      <bottom style="double">
        <color indexed="64"/>
      </bottom>
      <diagonal/>
    </border>
    <border>
      <left style="thin">
        <color indexed="64"/>
      </left>
      <right style="thin">
        <color indexed="64"/>
      </right>
      <top style="thick">
        <color rgb="FFFF0066"/>
      </top>
      <bottom style="double">
        <color indexed="64"/>
      </bottom>
      <diagonal/>
    </border>
    <border>
      <left style="thin">
        <color indexed="64"/>
      </left>
      <right style="thick">
        <color rgb="FFFF0066"/>
      </right>
      <top style="thick">
        <color rgb="FFFF0066"/>
      </top>
      <bottom style="double">
        <color indexed="64"/>
      </bottom>
      <diagonal/>
    </border>
    <border>
      <left style="thick">
        <color rgb="FFFF0066"/>
      </left>
      <right style="thin">
        <color indexed="64"/>
      </right>
      <top/>
      <bottom style="thin">
        <color indexed="64"/>
      </bottom>
      <diagonal/>
    </border>
    <border>
      <left style="thin">
        <color indexed="64"/>
      </left>
      <right style="thick">
        <color rgb="FFFF0066"/>
      </right>
      <top/>
      <bottom style="thin">
        <color indexed="64"/>
      </bottom>
      <diagonal/>
    </border>
    <border>
      <left style="thick">
        <color rgb="FFFF0066"/>
      </left>
      <right style="thin">
        <color indexed="64"/>
      </right>
      <top style="thin">
        <color indexed="64"/>
      </top>
      <bottom style="thick">
        <color rgb="FFFF0066"/>
      </bottom>
      <diagonal/>
    </border>
    <border>
      <left style="thin">
        <color indexed="64"/>
      </left>
      <right style="thin">
        <color indexed="64"/>
      </right>
      <top style="thin">
        <color indexed="64"/>
      </top>
      <bottom style="thick">
        <color rgb="FFFF0066"/>
      </bottom>
      <diagonal/>
    </border>
    <border>
      <left style="thin">
        <color indexed="64"/>
      </left>
      <right style="thick">
        <color rgb="FFFF0066"/>
      </right>
      <top style="thin">
        <color indexed="64"/>
      </top>
      <bottom style="thick">
        <color rgb="FFFF0066"/>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cellStyleXfs>
  <cellXfs count="661">
    <xf numFmtId="0" fontId="0" fillId="0" borderId="0" xfId="0">
      <alignment vertical="center"/>
    </xf>
    <xf numFmtId="0" fontId="4" fillId="0" borderId="2"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vertical="center" shrinkToFit="1"/>
    </xf>
    <xf numFmtId="0" fontId="2" fillId="0" borderId="0" xfId="3" applyFont="1" applyFill="1" applyAlignment="1" applyProtection="1">
      <alignment vertical="center"/>
    </xf>
    <xf numFmtId="0" fontId="4" fillId="0" borderId="0" xfId="3" applyFont="1" applyFill="1" applyAlignment="1" applyProtection="1">
      <alignment vertical="center"/>
    </xf>
    <xf numFmtId="0" fontId="6"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2" fillId="0" borderId="0"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13" xfId="1" applyNumberFormat="1" applyFont="1" applyFill="1" applyBorder="1" applyAlignment="1" applyProtection="1">
      <alignment vertical="center"/>
    </xf>
    <xf numFmtId="178" fontId="7" fillId="0" borderId="21" xfId="3" applyNumberFormat="1" applyFont="1" applyFill="1" applyBorder="1" applyAlignment="1" applyProtection="1">
      <alignment horizontal="center" vertical="center" wrapText="1"/>
    </xf>
    <xf numFmtId="178" fontId="3" fillId="0" borderId="22" xfId="2" applyNumberFormat="1" applyFont="1" applyFill="1" applyBorder="1" applyAlignment="1" applyProtection="1">
      <alignment horizontal="left" vertical="center" shrinkToFit="1"/>
      <protection locked="0"/>
    </xf>
    <xf numFmtId="178" fontId="2" fillId="0" borderId="22" xfId="2" applyNumberFormat="1" applyFont="1" applyFill="1" applyBorder="1" applyAlignment="1" applyProtection="1">
      <alignment horizontal="center" vertical="center" wrapText="1"/>
      <protection locked="0"/>
    </xf>
    <xf numFmtId="180" fontId="2" fillId="0" borderId="24" xfId="3" applyNumberFormat="1" applyFont="1" applyFill="1" applyBorder="1" applyAlignment="1" applyProtection="1">
      <alignment vertical="center"/>
    </xf>
    <xf numFmtId="178" fontId="2" fillId="0" borderId="0" xfId="3" applyNumberFormat="1" applyFont="1" applyFill="1" applyAlignment="1" applyProtection="1">
      <alignment vertical="center"/>
    </xf>
    <xf numFmtId="178" fontId="7" fillId="0" borderId="26" xfId="3" applyNumberFormat="1" applyFont="1" applyFill="1" applyBorder="1" applyAlignment="1" applyProtection="1">
      <alignment horizontal="center" vertical="center" wrapText="1"/>
    </xf>
    <xf numFmtId="178" fontId="3" fillId="0" borderId="27" xfId="2" applyNumberFormat="1" applyFont="1" applyFill="1" applyBorder="1" applyAlignment="1" applyProtection="1">
      <alignment horizontal="left" vertical="center" shrinkToFit="1"/>
      <protection locked="0"/>
    </xf>
    <xf numFmtId="178" fontId="2" fillId="0" borderId="27" xfId="2" applyNumberFormat="1" applyFont="1" applyFill="1" applyBorder="1" applyAlignment="1" applyProtection="1">
      <alignment horizontal="center" vertical="center" wrapText="1"/>
      <protection locked="0"/>
    </xf>
    <xf numFmtId="180" fontId="2" fillId="0" borderId="29" xfId="3" applyNumberFormat="1" applyFont="1" applyFill="1" applyBorder="1" applyAlignment="1" applyProtection="1">
      <alignment vertical="center"/>
    </xf>
    <xf numFmtId="178" fontId="7" fillId="3" borderId="27" xfId="3" applyNumberFormat="1" applyFont="1" applyFill="1" applyBorder="1" applyAlignment="1" applyProtection="1">
      <alignment horizontal="center" vertical="center" wrapText="1"/>
    </xf>
    <xf numFmtId="178" fontId="2" fillId="0" borderId="27"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center" vertical="center" wrapText="1"/>
      <protection locked="0"/>
    </xf>
    <xf numFmtId="180" fontId="2" fillId="0" borderId="34" xfId="3" applyNumberFormat="1" applyFont="1" applyFill="1" applyBorder="1" applyAlignment="1" applyProtection="1">
      <alignment vertical="center"/>
    </xf>
    <xf numFmtId="178" fontId="2" fillId="0" borderId="18"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wrapText="1"/>
    </xf>
    <xf numFmtId="178" fontId="2" fillId="0" borderId="38" xfId="1" applyNumberFormat="1" applyFont="1" applyFill="1" applyBorder="1" applyAlignment="1" applyProtection="1">
      <alignment horizontal="center" vertical="center" wrapText="1"/>
      <protection locked="0"/>
    </xf>
    <xf numFmtId="178" fontId="2" fillId="0" borderId="38" xfId="1" applyNumberFormat="1" applyFont="1" applyFill="1" applyBorder="1" applyAlignment="1" applyProtection="1">
      <alignment horizontal="center" vertical="center"/>
      <protection locked="0"/>
    </xf>
    <xf numFmtId="0" fontId="2" fillId="0" borderId="0" xfId="3" applyFont="1" applyFill="1" applyAlignment="1" applyProtection="1">
      <alignment vertical="top" wrapText="1"/>
    </xf>
    <xf numFmtId="178" fontId="2" fillId="0" borderId="45" xfId="3" applyNumberFormat="1" applyFont="1" applyFill="1" applyBorder="1" applyAlignment="1" applyProtection="1">
      <alignment horizontal="center" vertical="center"/>
    </xf>
    <xf numFmtId="178" fontId="2" fillId="0" borderId="46" xfId="3" applyNumberFormat="1" applyFont="1" applyFill="1" applyBorder="1" applyAlignment="1" applyProtection="1">
      <alignment horizontal="center" vertical="center"/>
    </xf>
    <xf numFmtId="178" fontId="2" fillId="0" borderId="47" xfId="3" applyNumberFormat="1" applyFont="1" applyFill="1" applyBorder="1" applyAlignment="1" applyProtection="1">
      <alignment horizontal="center" vertical="center"/>
    </xf>
    <xf numFmtId="179" fontId="12" fillId="0" borderId="1" xfId="3" applyNumberFormat="1" applyFont="1" applyFill="1" applyBorder="1" applyAlignment="1" applyProtection="1">
      <alignment horizontal="center" vertical="center"/>
    </xf>
    <xf numFmtId="178" fontId="3" fillId="0" borderId="58" xfId="2" applyNumberFormat="1" applyFont="1" applyFill="1" applyBorder="1" applyAlignment="1" applyProtection="1">
      <alignment horizontal="left" vertical="center" shrinkToFit="1"/>
      <protection locked="0"/>
    </xf>
    <xf numFmtId="178" fontId="2" fillId="0" borderId="58" xfId="2" applyNumberFormat="1" applyFont="1" applyFill="1" applyBorder="1" applyAlignment="1" applyProtection="1">
      <alignment horizontal="center" vertical="center" wrapText="1"/>
      <protection locked="0"/>
    </xf>
    <xf numFmtId="178" fontId="2" fillId="0" borderId="62" xfId="2" applyNumberFormat="1" applyFont="1" applyFill="1" applyBorder="1" applyAlignment="1" applyProtection="1">
      <alignment horizontal="center" vertical="center" wrapText="1"/>
      <protection locked="0"/>
    </xf>
    <xf numFmtId="178" fontId="2" fillId="0" borderId="65" xfId="2" applyNumberFormat="1" applyFont="1" applyFill="1" applyBorder="1" applyAlignment="1" applyProtection="1">
      <alignment horizontal="center" vertical="center" wrapText="1"/>
      <protection locked="0"/>
    </xf>
    <xf numFmtId="178" fontId="2" fillId="0" borderId="68" xfId="1" applyNumberFormat="1" applyFont="1" applyFill="1" applyBorder="1" applyAlignment="1" applyProtection="1">
      <alignment vertical="top" wrapText="1"/>
    </xf>
    <xf numFmtId="178" fontId="2" fillId="0" borderId="68" xfId="1" applyNumberFormat="1" applyFont="1" applyFill="1" applyBorder="1" applyAlignment="1" applyProtection="1">
      <alignment vertical="top"/>
    </xf>
    <xf numFmtId="178" fontId="2" fillId="0" borderId="0" xfId="1" applyNumberFormat="1" applyFont="1" applyFill="1" applyBorder="1" applyAlignment="1" applyProtection="1">
      <alignment vertical="top" wrapText="1"/>
    </xf>
    <xf numFmtId="178" fontId="2" fillId="0" borderId="69" xfId="2" applyNumberFormat="1" applyFont="1" applyFill="1" applyBorder="1" applyAlignment="1" applyProtection="1">
      <alignment horizontal="left" vertical="center" shrinkToFit="1"/>
      <protection locked="0"/>
    </xf>
    <xf numFmtId="178" fontId="2" fillId="0" borderId="69" xfId="2" applyNumberFormat="1" applyFont="1" applyFill="1" applyBorder="1" applyAlignment="1" applyProtection="1">
      <alignment horizontal="center" vertical="center" wrapText="1"/>
      <protection locked="0"/>
    </xf>
    <xf numFmtId="178" fontId="2" fillId="0" borderId="18" xfId="2"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1" xfId="3" applyFont="1" applyFill="1" applyBorder="1" applyAlignment="1" applyProtection="1">
      <alignment vertical="center"/>
      <protection locked="0"/>
    </xf>
    <xf numFmtId="0" fontId="2" fillId="0" borderId="1" xfId="3" applyFont="1" applyFill="1" applyBorder="1" applyAlignment="1" applyProtection="1">
      <alignment vertical="center"/>
    </xf>
    <xf numFmtId="0" fontId="15" fillId="0" borderId="1" xfId="3" applyFont="1" applyFill="1" applyBorder="1" applyAlignment="1" applyProtection="1">
      <alignment horizontal="center" vertical="center"/>
    </xf>
    <xf numFmtId="0" fontId="2" fillId="0" borderId="0" xfId="3" applyFont="1" applyFill="1" applyBorder="1" applyAlignment="1" applyProtection="1">
      <alignment vertical="top" wrapText="1"/>
    </xf>
    <xf numFmtId="0" fontId="14" fillId="0" borderId="0" xfId="3" applyFont="1" applyFill="1" applyAlignment="1" applyProtection="1">
      <alignment vertical="center"/>
    </xf>
    <xf numFmtId="178"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178" fontId="7" fillId="3" borderId="22" xfId="3" applyNumberFormat="1" applyFont="1" applyFill="1" applyBorder="1" applyAlignment="1" applyProtection="1">
      <alignment horizontal="center" vertical="center" wrapText="1"/>
    </xf>
    <xf numFmtId="178" fontId="7" fillId="3" borderId="32" xfId="3" applyNumberFormat="1" applyFont="1" applyFill="1" applyBorder="1" applyAlignment="1" applyProtection="1">
      <alignment horizontal="center" vertical="center" wrapText="1"/>
    </xf>
    <xf numFmtId="182" fontId="7" fillId="3" borderId="57" xfId="3" applyNumberFormat="1" applyFont="1" applyFill="1" applyBorder="1" applyAlignment="1" applyProtection="1">
      <alignment horizontal="center" vertical="center" wrapText="1"/>
    </xf>
    <xf numFmtId="182" fontId="7" fillId="3" borderId="61" xfId="3" applyNumberFormat="1" applyFont="1" applyFill="1" applyBorder="1" applyAlignment="1" applyProtection="1">
      <alignment horizontal="center" vertical="center" wrapText="1"/>
    </xf>
    <xf numFmtId="182" fontId="7" fillId="3" borderId="69" xfId="3" applyNumberFormat="1" applyFont="1" applyFill="1" applyBorder="1" applyAlignment="1" applyProtection="1">
      <alignment horizontal="center" vertical="center" wrapText="1"/>
    </xf>
    <xf numFmtId="178" fontId="2" fillId="0" borderId="8" xfId="1" applyNumberFormat="1" applyFont="1" applyFill="1" applyBorder="1" applyAlignment="1" applyProtection="1">
      <alignment vertical="center"/>
    </xf>
    <xf numFmtId="178" fontId="2" fillId="0" borderId="13" xfId="1" applyNumberFormat="1" applyFont="1" applyFill="1" applyBorder="1" applyAlignment="1" applyProtection="1">
      <alignment vertical="top" wrapText="1"/>
    </xf>
    <xf numFmtId="178" fontId="2" fillId="0" borderId="78" xfId="2" applyNumberFormat="1" applyFont="1" applyFill="1" applyBorder="1" applyAlignment="1" applyProtection="1">
      <alignment horizontal="center" vertical="center" wrapText="1"/>
      <protection locked="0"/>
    </xf>
    <xf numFmtId="178" fontId="2" fillId="0" borderId="60" xfId="2" applyNumberFormat="1" applyFont="1" applyFill="1" applyBorder="1" applyAlignment="1" applyProtection="1">
      <alignment horizontal="center" vertical="center" wrapText="1"/>
      <protection locked="0"/>
    </xf>
    <xf numFmtId="178" fontId="2" fillId="0" borderId="79" xfId="2" applyNumberFormat="1" applyFont="1" applyFill="1" applyBorder="1" applyAlignment="1" applyProtection="1">
      <alignment horizontal="center" vertical="center" wrapText="1"/>
      <protection locked="0"/>
    </xf>
    <xf numFmtId="178" fontId="2" fillId="0" borderId="35" xfId="1" applyNumberFormat="1" applyFont="1" applyFill="1" applyBorder="1" applyAlignment="1" applyProtection="1">
      <alignment horizontal="center" vertical="center"/>
    </xf>
    <xf numFmtId="178" fontId="2" fillId="0" borderId="35" xfId="1" applyNumberFormat="1" applyFont="1" applyFill="1" applyBorder="1" applyAlignment="1" applyProtection="1">
      <alignment horizontal="center" vertical="center"/>
      <protection locked="0"/>
    </xf>
    <xf numFmtId="178" fontId="2" fillId="3" borderId="39" xfId="1" applyNumberFormat="1" applyFont="1" applyFill="1" applyBorder="1" applyAlignment="1" applyProtection="1">
      <alignment horizontal="center" vertical="center"/>
      <protection locked="0"/>
    </xf>
    <xf numFmtId="0" fontId="2" fillId="0" borderId="13" xfId="3" applyFont="1" applyFill="1" applyBorder="1" applyAlignment="1" applyProtection="1">
      <alignment vertical="center"/>
    </xf>
    <xf numFmtId="180" fontId="2" fillId="0" borderId="0" xfId="3" applyNumberFormat="1" applyFont="1" applyFill="1" applyAlignment="1" applyProtection="1">
      <alignment vertical="center"/>
    </xf>
    <xf numFmtId="0" fontId="17" fillId="0" borderId="0" xfId="3" applyFont="1" applyFill="1" applyAlignment="1" applyProtection="1">
      <alignment vertical="center"/>
    </xf>
    <xf numFmtId="178" fontId="17" fillId="0" borderId="0" xfId="3" applyNumberFormat="1" applyFont="1" applyFill="1" applyAlignment="1" applyProtection="1">
      <alignment vertical="center"/>
    </xf>
    <xf numFmtId="180" fontId="17" fillId="0" borderId="0" xfId="3" applyNumberFormat="1" applyFont="1" applyFill="1" applyAlignment="1" applyProtection="1">
      <alignment vertical="center"/>
    </xf>
    <xf numFmtId="0" fontId="17" fillId="0" borderId="0" xfId="3" quotePrefix="1" applyFont="1" applyFill="1" applyAlignment="1" applyProtection="1">
      <alignment vertical="center" wrapText="1"/>
    </xf>
    <xf numFmtId="180" fontId="2" fillId="0" borderId="80" xfId="3" quotePrefix="1" applyNumberFormat="1" applyFont="1" applyFill="1" applyBorder="1" applyAlignment="1" applyProtection="1">
      <alignment vertical="center"/>
    </xf>
    <xf numFmtId="180" fontId="2" fillId="0" borderId="24" xfId="3" quotePrefix="1" applyNumberFormat="1" applyFont="1" applyFill="1" applyBorder="1" applyAlignment="1" applyProtection="1">
      <alignment vertical="center"/>
    </xf>
    <xf numFmtId="0" fontId="2" fillId="4" borderId="0" xfId="3" applyFont="1" applyFill="1" applyAlignment="1" applyProtection="1">
      <alignment vertical="center"/>
    </xf>
    <xf numFmtId="0" fontId="7"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11" fillId="0" borderId="0" xfId="3" applyFont="1" applyFill="1" applyAlignment="1" applyProtection="1">
      <alignment vertical="center"/>
    </xf>
    <xf numFmtId="0" fontId="4" fillId="0" borderId="1" xfId="3" applyFont="1" applyFill="1" applyBorder="1" applyAlignment="1" applyProtection="1">
      <alignment horizontal="center" vertical="center"/>
    </xf>
    <xf numFmtId="0" fontId="4" fillId="0" borderId="46" xfId="3" applyFont="1" applyFill="1" applyBorder="1" applyAlignment="1" applyProtection="1">
      <alignment vertical="center" shrinkToFit="1"/>
    </xf>
    <xf numFmtId="3" fontId="4" fillId="0" borderId="82"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22" fillId="3" borderId="82" xfId="3" applyNumberFormat="1" applyFont="1" applyFill="1" applyBorder="1" applyAlignment="1" applyProtection="1">
      <alignment vertical="center" shrinkToFit="1"/>
    </xf>
    <xf numFmtId="3" fontId="22" fillId="3" borderId="83" xfId="3" applyNumberFormat="1" applyFont="1" applyFill="1" applyBorder="1" applyAlignment="1" applyProtection="1">
      <alignment vertical="center" shrinkToFit="1"/>
    </xf>
    <xf numFmtId="3" fontId="22" fillId="3" borderId="84" xfId="3" applyNumberFormat="1" applyFont="1" applyFill="1" applyBorder="1" applyAlignment="1" applyProtection="1">
      <alignment vertical="center" shrinkToFit="1"/>
    </xf>
    <xf numFmtId="3" fontId="22" fillId="3" borderId="46" xfId="3" applyNumberFormat="1" applyFont="1" applyFill="1" applyBorder="1" applyAlignment="1" applyProtection="1">
      <alignment vertical="center" shrinkToFit="1"/>
    </xf>
    <xf numFmtId="0" fontId="4" fillId="0" borderId="47" xfId="3" applyFont="1" applyFill="1" applyBorder="1" applyAlignment="1" applyProtection="1">
      <alignment vertical="center"/>
    </xf>
    <xf numFmtId="0" fontId="4" fillId="0" borderId="1" xfId="3" applyFont="1" applyFill="1" applyBorder="1" applyAlignment="1" applyProtection="1">
      <alignment vertical="center" shrinkToFit="1"/>
    </xf>
    <xf numFmtId="3" fontId="22" fillId="3" borderId="92" xfId="3" applyNumberFormat="1" applyFont="1" applyFill="1" applyBorder="1" applyAlignment="1" applyProtection="1">
      <alignment vertical="center" shrinkToFit="1"/>
    </xf>
    <xf numFmtId="3" fontId="22" fillId="3" borderId="93" xfId="3" applyNumberFormat="1" applyFont="1" applyFill="1" applyBorder="1" applyAlignment="1" applyProtection="1">
      <alignment vertical="center" shrinkToFit="1"/>
    </xf>
    <xf numFmtId="3" fontId="22" fillId="3" borderId="94" xfId="3" applyNumberFormat="1" applyFont="1" applyFill="1" applyBorder="1" applyAlignment="1" applyProtection="1">
      <alignment vertical="center" shrinkToFit="1"/>
    </xf>
    <xf numFmtId="0" fontId="4" fillId="0" borderId="89" xfId="3" applyFont="1" applyFill="1" applyBorder="1" applyAlignment="1" applyProtection="1">
      <alignment vertical="center" shrinkToFit="1"/>
    </xf>
    <xf numFmtId="3" fontId="4" fillId="0" borderId="86" xfId="3" applyNumberFormat="1" applyFont="1" applyFill="1" applyBorder="1" applyAlignment="1" applyProtection="1">
      <alignment vertical="center" shrinkToFit="1"/>
    </xf>
    <xf numFmtId="3" fontId="22" fillId="3" borderId="86" xfId="3" applyNumberFormat="1" applyFont="1" applyFill="1" applyBorder="1" applyAlignment="1" applyProtection="1">
      <alignment vertical="center" shrinkToFit="1"/>
    </xf>
    <xf numFmtId="3" fontId="22" fillId="3" borderId="87" xfId="3" applyNumberFormat="1" applyFont="1" applyFill="1" applyBorder="1" applyAlignment="1" applyProtection="1">
      <alignment vertical="center" shrinkToFit="1"/>
    </xf>
    <xf numFmtId="3" fontId="22" fillId="3" borderId="88" xfId="3" applyNumberFormat="1" applyFont="1" applyFill="1" applyBorder="1" applyAlignment="1" applyProtection="1">
      <alignment vertical="center" shrinkToFit="1"/>
    </xf>
    <xf numFmtId="0" fontId="4" fillId="0" borderId="90" xfId="3" applyFont="1" applyFill="1" applyBorder="1" applyAlignment="1" applyProtection="1">
      <alignment vertical="center"/>
    </xf>
    <xf numFmtId="181" fontId="0" fillId="0" borderId="1" xfId="0" applyNumberFormat="1" applyFill="1" applyBorder="1" applyAlignment="1" applyProtection="1">
      <alignment horizontal="center" vertical="center"/>
    </xf>
    <xf numFmtId="0" fontId="0" fillId="0" borderId="0" xfId="0" applyFill="1" applyProtection="1">
      <alignment vertical="center"/>
    </xf>
    <xf numFmtId="0" fontId="0" fillId="0" borderId="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80" fontId="2" fillId="0" borderId="0" xfId="3" quotePrefix="1" applyNumberFormat="1" applyFont="1" applyFill="1" applyAlignment="1" applyProtection="1">
      <alignment vertical="center"/>
    </xf>
    <xf numFmtId="178" fontId="2" fillId="0" borderId="0" xfId="3" quotePrefix="1" applyNumberFormat="1" applyFont="1" applyFill="1" applyAlignment="1" applyProtection="1">
      <alignment vertical="center"/>
    </xf>
    <xf numFmtId="180" fontId="17" fillId="0" borderId="0" xfId="3" quotePrefix="1" applyNumberFormat="1" applyFont="1" applyFill="1" applyAlignment="1" applyProtection="1">
      <alignment vertical="center"/>
    </xf>
    <xf numFmtId="0" fontId="2" fillId="0" borderId="1" xfId="3" quotePrefix="1" applyFont="1" applyFill="1" applyBorder="1" applyAlignment="1" applyProtection="1">
      <alignment vertical="center" wrapText="1"/>
    </xf>
    <xf numFmtId="178" fontId="17" fillId="0" borderId="0" xfId="3" quotePrefix="1" applyNumberFormat="1" applyFont="1" applyFill="1" applyAlignment="1" applyProtection="1">
      <alignment vertical="center"/>
    </xf>
    <xf numFmtId="0" fontId="4" fillId="0" borderId="1" xfId="3" applyFont="1" applyFill="1" applyBorder="1" applyAlignment="1" applyProtection="1">
      <alignment horizontal="center" vertical="center" shrinkToFit="1"/>
    </xf>
    <xf numFmtId="0" fontId="4" fillId="0" borderId="89"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7" fillId="0" borderId="120" xfId="3" applyNumberFormat="1" applyFont="1" applyFill="1" applyBorder="1" applyAlignment="1" applyProtection="1">
      <alignment vertical="center" wrapText="1"/>
      <protection locked="0"/>
    </xf>
    <xf numFmtId="178" fontId="7" fillId="0" borderId="30" xfId="3" applyNumberFormat="1" applyFont="1" applyFill="1" applyBorder="1" applyAlignment="1" applyProtection="1">
      <alignment vertical="center" wrapText="1"/>
      <protection locked="0"/>
    </xf>
    <xf numFmtId="178" fontId="7" fillId="0" borderId="121" xfId="3" applyNumberFormat="1" applyFont="1" applyFill="1" applyBorder="1" applyAlignment="1" applyProtection="1">
      <alignment vertical="center" wrapText="1"/>
      <protection locked="0"/>
    </xf>
    <xf numFmtId="182" fontId="7" fillId="0" borderId="22" xfId="3" applyNumberFormat="1" applyFont="1" applyFill="1" applyBorder="1" applyAlignment="1" applyProtection="1">
      <alignment horizontal="center" vertical="center" wrapText="1"/>
      <protection locked="0"/>
    </xf>
    <xf numFmtId="182" fontId="7" fillId="0" borderId="27" xfId="3" applyNumberFormat="1" applyFont="1" applyFill="1" applyBorder="1" applyAlignment="1" applyProtection="1">
      <alignment horizontal="center" vertical="center" wrapText="1"/>
      <protection locked="0"/>
    </xf>
    <xf numFmtId="182" fontId="7" fillId="0" borderId="32" xfId="3" applyNumberFormat="1" applyFont="1" applyFill="1" applyBorder="1" applyAlignment="1" applyProtection="1">
      <alignment horizontal="center" vertical="center" wrapText="1"/>
      <protection locked="0"/>
    </xf>
    <xf numFmtId="0" fontId="3" fillId="0" borderId="0" xfId="4" applyNumberFormat="1" applyFill="1" applyBorder="1" applyAlignment="1">
      <alignment horizontal="center" vertical="center" shrinkToFit="1"/>
    </xf>
    <xf numFmtId="0" fontId="3" fillId="0" borderId="0" xfId="4">
      <alignment vertical="center"/>
    </xf>
    <xf numFmtId="0" fontId="3" fillId="0" borderId="1" xfId="4" applyBorder="1" applyAlignment="1">
      <alignment horizontal="center" vertical="center" shrinkToFit="1"/>
    </xf>
    <xf numFmtId="14" fontId="3" fillId="0" borderId="1" xfId="4" applyNumberFormat="1" applyBorder="1" applyAlignment="1">
      <alignment horizontal="center" vertical="center" shrinkToFit="1"/>
    </xf>
    <xf numFmtId="0" fontId="3" fillId="0" borderId="4" xfId="4" applyBorder="1" applyAlignment="1">
      <alignment horizontal="center" vertical="center" shrinkToFit="1"/>
    </xf>
    <xf numFmtId="14" fontId="3" fillId="0" borderId="4" xfId="4" applyNumberFormat="1" applyBorder="1" applyAlignment="1">
      <alignment horizontal="center" vertical="center" shrinkToFit="1"/>
    </xf>
    <xf numFmtId="14" fontId="3" fillId="0" borderId="0" xfId="4" applyNumberFormat="1" applyBorder="1" applyAlignment="1">
      <alignment horizontal="center" vertical="center" shrinkToFit="1"/>
    </xf>
    <xf numFmtId="0" fontId="3" fillId="0" borderId="0" xfId="4" applyBorder="1">
      <alignment vertical="center"/>
    </xf>
    <xf numFmtId="0" fontId="3" fillId="0" borderId="0" xfId="4" applyBorder="1" applyAlignment="1">
      <alignment horizontal="center" vertical="center" shrinkToFit="1"/>
    </xf>
    <xf numFmtId="0" fontId="3" fillId="0" borderId="0" xfId="4" applyNumberFormat="1" applyBorder="1" applyAlignment="1">
      <alignment horizontal="center" vertical="center" shrinkToFit="1"/>
    </xf>
    <xf numFmtId="0" fontId="3" fillId="0" borderId="75" xfId="4" applyBorder="1" applyAlignment="1">
      <alignment vertical="center"/>
    </xf>
    <xf numFmtId="14" fontId="3" fillId="0" borderId="75" xfId="4" applyNumberFormat="1" applyBorder="1" applyAlignment="1">
      <alignment horizontal="center" vertical="center"/>
    </xf>
    <xf numFmtId="14" fontId="3" fillId="0" borderId="0" xfId="4" applyNumberFormat="1" applyBorder="1" applyAlignment="1">
      <alignment horizontal="center" vertical="center"/>
    </xf>
    <xf numFmtId="0" fontId="3" fillId="0" borderId="0" xfId="4" applyBorder="1" applyAlignment="1">
      <alignment vertical="center"/>
    </xf>
    <xf numFmtId="0" fontId="3" fillId="0" borderId="1" xfId="4" applyFill="1" applyBorder="1" applyAlignment="1">
      <alignment horizontal="center" vertical="center" shrinkToFit="1"/>
    </xf>
    <xf numFmtId="0" fontId="3" fillId="5" borderId="1" xfId="4" applyFill="1" applyBorder="1" applyAlignment="1">
      <alignment horizontal="center" vertical="center" shrinkToFit="1"/>
    </xf>
    <xf numFmtId="0" fontId="3" fillId="6" borderId="1" xfId="4" applyFill="1" applyBorder="1" applyAlignment="1">
      <alignment horizontal="center" vertical="center" shrinkToFit="1"/>
    </xf>
    <xf numFmtId="0" fontId="3" fillId="7" borderId="1" xfId="4" applyFill="1" applyBorder="1" applyAlignment="1">
      <alignment horizontal="center" vertical="center" shrinkToFit="1"/>
    </xf>
    <xf numFmtId="0" fontId="3" fillId="8" borderId="1" xfId="4" applyFill="1" applyBorder="1" applyAlignment="1">
      <alignment horizontal="center" vertical="center" shrinkToFit="1"/>
    </xf>
    <xf numFmtId="0" fontId="3" fillId="0" borderId="1" xfId="4" applyBorder="1" applyAlignment="1">
      <alignment vertical="center" shrinkToFit="1"/>
    </xf>
    <xf numFmtId="14" fontId="3" fillId="0" borderId="1" xfId="4" applyNumberFormat="1" applyFill="1" applyBorder="1" applyAlignment="1">
      <alignment horizontal="center" vertical="center" shrinkToFit="1"/>
    </xf>
    <xf numFmtId="14" fontId="3" fillId="5" borderId="1" xfId="4" applyNumberFormat="1" applyFill="1" applyBorder="1" applyAlignment="1">
      <alignment horizontal="center" vertical="center" shrinkToFit="1"/>
    </xf>
    <xf numFmtId="14" fontId="3" fillId="6" borderId="1" xfId="4" applyNumberFormat="1" applyFill="1" applyBorder="1" applyAlignment="1">
      <alignment horizontal="center" vertical="center" shrinkToFit="1"/>
    </xf>
    <xf numFmtId="14" fontId="3" fillId="7" borderId="1" xfId="4" applyNumberFormat="1" applyFill="1" applyBorder="1" applyAlignment="1">
      <alignment horizontal="center" vertical="center" shrinkToFit="1"/>
    </xf>
    <xf numFmtId="14" fontId="3" fillId="8" borderId="1" xfId="4" applyNumberFormat="1" applyFill="1" applyBorder="1" applyAlignment="1">
      <alignment horizontal="center" vertical="center" shrinkToFit="1"/>
    </xf>
    <xf numFmtId="0" fontId="19" fillId="0" borderId="0" xfId="4" applyFont="1">
      <alignment vertical="center"/>
    </xf>
    <xf numFmtId="0" fontId="3" fillId="9" borderId="122" xfId="4" applyFill="1" applyBorder="1" applyAlignment="1">
      <alignment horizontal="center" vertical="center" shrinkToFit="1"/>
    </xf>
    <xf numFmtId="0" fontId="3" fillId="10" borderId="122" xfId="4" applyFill="1" applyBorder="1" applyAlignment="1">
      <alignment horizontal="center" vertical="center" shrinkToFit="1"/>
    </xf>
    <xf numFmtId="0" fontId="3" fillId="10" borderId="122" xfId="4" applyFill="1" applyBorder="1" applyAlignment="1">
      <alignment vertical="center" shrinkToFit="1"/>
    </xf>
    <xf numFmtId="14" fontId="3" fillId="9" borderId="1" xfId="4" applyNumberFormat="1" applyFill="1" applyBorder="1" applyAlignment="1">
      <alignment horizontal="center" vertical="center" shrinkToFit="1"/>
    </xf>
    <xf numFmtId="0" fontId="4" fillId="0" borderId="2" xfId="3" applyFont="1" applyFill="1" applyBorder="1" applyAlignment="1" applyProtection="1">
      <alignment vertical="center"/>
    </xf>
    <xf numFmtId="0" fontId="2" fillId="0" borderId="0" xfId="3" applyFill="1" applyAlignment="1" applyProtection="1">
      <alignment vertical="center"/>
    </xf>
    <xf numFmtId="0" fontId="2" fillId="0" borderId="1" xfId="3" applyFill="1" applyBorder="1" applyAlignment="1" applyProtection="1">
      <alignment horizontal="center" vertical="center"/>
    </xf>
    <xf numFmtId="0" fontId="2" fillId="0" borderId="0" xfId="3" applyFill="1" applyBorder="1" applyAlignment="1" applyProtection="1">
      <alignment vertical="center"/>
    </xf>
    <xf numFmtId="0" fontId="9" fillId="0" borderId="0" xfId="3" applyFont="1" applyFill="1" applyAlignment="1" applyProtection="1">
      <alignment vertical="center"/>
    </xf>
    <xf numFmtId="0" fontId="2" fillId="0" borderId="0" xfId="3" applyFill="1" applyBorder="1" applyAlignment="1" applyProtection="1">
      <alignment horizontal="center" vertical="center"/>
    </xf>
    <xf numFmtId="0" fontId="4" fillId="4" borderId="1" xfId="3" applyFont="1" applyFill="1" applyBorder="1" applyAlignment="1" applyProtection="1">
      <alignment vertical="center" shrinkToFit="1"/>
    </xf>
    <xf numFmtId="0" fontId="4" fillId="4" borderId="50" xfId="3" applyFont="1" applyFill="1" applyBorder="1" applyAlignment="1" applyProtection="1">
      <alignment vertical="center" shrinkToFit="1"/>
    </xf>
    <xf numFmtId="0" fontId="4" fillId="4" borderId="5" xfId="3" applyFont="1" applyFill="1" applyBorder="1" applyAlignment="1" applyProtection="1">
      <alignment vertical="center" shrinkToFit="1"/>
    </xf>
    <xf numFmtId="0" fontId="23" fillId="0" borderId="0" xfId="3" applyFont="1" applyFill="1" applyAlignment="1" applyProtection="1">
      <alignment vertical="center"/>
    </xf>
    <xf numFmtId="0" fontId="23" fillId="0" borderId="0" xfId="3" applyFont="1" applyFill="1" applyBorder="1" applyAlignment="1" applyProtection="1">
      <alignment vertical="center"/>
    </xf>
    <xf numFmtId="0" fontId="4" fillId="0" borderId="53" xfId="3" applyFont="1" applyFill="1" applyBorder="1" applyAlignment="1" applyProtection="1">
      <alignment horizontal="center" vertical="center" shrinkToFit="1"/>
    </xf>
    <xf numFmtId="0" fontId="4" fillId="4" borderId="53" xfId="3" applyFont="1" applyFill="1" applyBorder="1" applyAlignment="1" applyProtection="1">
      <alignment horizontal="center" vertical="center" shrinkToFit="1"/>
    </xf>
    <xf numFmtId="178" fontId="4" fillId="4" borderId="46" xfId="3" applyNumberFormat="1" applyFont="1" applyFill="1" applyBorder="1" applyAlignment="1" applyProtection="1">
      <alignment vertical="center" shrinkToFit="1"/>
    </xf>
    <xf numFmtId="178" fontId="4" fillId="0" borderId="42" xfId="3" applyNumberFormat="1" applyFont="1" applyFill="1" applyBorder="1" applyAlignment="1" applyProtection="1">
      <alignment vertical="center" shrinkToFit="1"/>
    </xf>
    <xf numFmtId="178" fontId="4" fillId="4" borderId="1" xfId="3" applyNumberFormat="1" applyFont="1" applyFill="1" applyBorder="1" applyAlignment="1" applyProtection="1">
      <alignment vertical="center" shrinkToFit="1"/>
    </xf>
    <xf numFmtId="178" fontId="4" fillId="0" borderId="5" xfId="3" applyNumberFormat="1" applyFont="1" applyFill="1" applyBorder="1" applyAlignment="1" applyProtection="1">
      <alignment vertical="center" shrinkToFit="1"/>
    </xf>
    <xf numFmtId="178" fontId="4" fillId="4" borderId="104" xfId="3" applyNumberFormat="1" applyFont="1" applyFill="1" applyBorder="1" applyAlignment="1" applyProtection="1">
      <alignment vertical="center" shrinkToFit="1"/>
    </xf>
    <xf numFmtId="178" fontId="4" fillId="4" borderId="89" xfId="3" applyNumberFormat="1" applyFont="1" applyFill="1" applyBorder="1" applyAlignment="1" applyProtection="1">
      <alignment vertical="center" shrinkToFit="1"/>
    </xf>
    <xf numFmtId="178" fontId="4" fillId="0" borderId="104" xfId="3" applyNumberFormat="1" applyFont="1" applyFill="1" applyBorder="1" applyAlignment="1" applyProtection="1">
      <alignment vertical="center" shrinkToFit="1"/>
    </xf>
    <xf numFmtId="178" fontId="4" fillId="0" borderId="89" xfId="3" applyNumberFormat="1" applyFont="1" applyFill="1" applyBorder="1" applyAlignment="1" applyProtection="1">
      <alignment vertical="center" shrinkToFit="1"/>
    </xf>
    <xf numFmtId="178" fontId="4" fillId="0" borderId="90" xfId="3" applyNumberFormat="1" applyFont="1" applyFill="1" applyBorder="1" applyAlignment="1" applyProtection="1">
      <alignment vertical="center" shrinkToFit="1"/>
    </xf>
    <xf numFmtId="178" fontId="4" fillId="4" borderId="3" xfId="3" applyNumberFormat="1" applyFont="1" applyFill="1" applyBorder="1" applyAlignment="1" applyProtection="1">
      <alignment vertical="center" shrinkToFit="1"/>
    </xf>
    <xf numFmtId="178" fontId="4" fillId="4" borderId="5" xfId="3" applyNumberFormat="1" applyFont="1" applyFill="1" applyBorder="1" applyAlignment="1" applyProtection="1">
      <alignment vertical="center" shrinkToFit="1"/>
    </xf>
    <xf numFmtId="178" fontId="4" fillId="0" borderId="123" xfId="3" applyNumberFormat="1" applyFont="1" applyFill="1" applyBorder="1" applyAlignment="1" applyProtection="1">
      <alignment vertical="center" shrinkToFit="1"/>
      <protection locked="0"/>
    </xf>
    <xf numFmtId="0" fontId="25" fillId="0" borderId="0"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3" fillId="0" borderId="0" xfId="3" applyFont="1" applyFill="1" applyBorder="1" applyAlignment="1" applyProtection="1">
      <alignment horizontal="right" vertical="center"/>
    </xf>
    <xf numFmtId="0" fontId="26" fillId="4" borderId="46" xfId="3" applyFont="1" applyFill="1" applyBorder="1" applyAlignment="1" applyProtection="1">
      <alignment vertical="center" shrinkToFit="1"/>
    </xf>
    <xf numFmtId="178" fontId="26" fillId="4" borderId="46" xfId="3" applyNumberFormat="1" applyFont="1" applyFill="1" applyBorder="1" applyAlignment="1" applyProtection="1">
      <alignment vertical="center" shrinkToFit="1"/>
    </xf>
    <xf numFmtId="178" fontId="26" fillId="4" borderId="47" xfId="3" applyNumberFormat="1" applyFont="1" applyFill="1" applyBorder="1" applyAlignment="1" applyProtection="1">
      <alignment vertical="center" shrinkToFit="1"/>
    </xf>
    <xf numFmtId="0" fontId="26" fillId="4" borderId="1" xfId="3" applyFont="1" applyFill="1" applyBorder="1" applyAlignment="1" applyProtection="1">
      <alignment vertical="center" shrinkToFit="1"/>
    </xf>
    <xf numFmtId="178" fontId="26" fillId="4" borderId="1" xfId="3" applyNumberFormat="1" applyFont="1" applyFill="1" applyBorder="1" applyAlignment="1" applyProtection="1">
      <alignment vertical="center" shrinkToFit="1"/>
    </xf>
    <xf numFmtId="178" fontId="26" fillId="4" borderId="51" xfId="3" applyNumberFormat="1" applyFont="1" applyFill="1" applyBorder="1" applyAlignment="1" applyProtection="1">
      <alignment vertical="center" shrinkToFit="1"/>
    </xf>
    <xf numFmtId="0" fontId="26" fillId="4" borderId="89" xfId="3" applyFont="1" applyFill="1" applyBorder="1" applyAlignment="1" applyProtection="1">
      <alignment horizontal="center" vertical="center" shrinkToFit="1"/>
    </xf>
    <xf numFmtId="178" fontId="26" fillId="4" borderId="104" xfId="3" applyNumberFormat="1" applyFont="1" applyFill="1" applyBorder="1" applyAlignment="1" applyProtection="1">
      <alignment vertical="center" shrinkToFit="1"/>
    </xf>
    <xf numFmtId="178" fontId="26" fillId="4" borderId="89" xfId="3" applyNumberFormat="1" applyFont="1" applyFill="1" applyBorder="1" applyAlignment="1" applyProtection="1">
      <alignment vertical="center" shrinkToFit="1"/>
    </xf>
    <xf numFmtId="178" fontId="26" fillId="4" borderId="90" xfId="3" applyNumberFormat="1" applyFont="1" applyFill="1" applyBorder="1" applyAlignment="1" applyProtection="1">
      <alignment vertical="center" shrinkToFit="1"/>
    </xf>
    <xf numFmtId="0" fontId="26" fillId="4" borderId="53" xfId="3" applyFont="1" applyFill="1" applyBorder="1" applyAlignment="1" applyProtection="1">
      <alignment horizontal="center" vertical="center" shrinkToFit="1"/>
    </xf>
    <xf numFmtId="178" fontId="4" fillId="4" borderId="42" xfId="3" applyNumberFormat="1" applyFont="1" applyFill="1" applyBorder="1" applyAlignment="1" applyProtection="1">
      <alignment vertical="center" shrinkToFit="1"/>
    </xf>
    <xf numFmtId="178" fontId="26" fillId="4" borderId="3" xfId="3" applyNumberFormat="1" applyFont="1" applyFill="1" applyBorder="1" applyAlignment="1" applyProtection="1">
      <alignment vertical="center" shrinkToFit="1"/>
    </xf>
    <xf numFmtId="178" fontId="26" fillId="4" borderId="5" xfId="3" applyNumberFormat="1" applyFont="1" applyFill="1" applyBorder="1" applyAlignment="1" applyProtection="1">
      <alignment vertical="center" shrinkToFit="1"/>
    </xf>
    <xf numFmtId="14" fontId="3" fillId="8" borderId="1" xfId="4" applyNumberFormat="1" applyFill="1" applyBorder="1" applyAlignment="1">
      <alignment vertical="center" shrinkToFit="1"/>
    </xf>
    <xf numFmtId="178" fontId="2" fillId="3" borderId="23" xfId="2" applyNumberFormat="1" applyFont="1" applyFill="1" applyBorder="1" applyAlignment="1" applyProtection="1">
      <alignment horizontal="center" vertical="center" wrapText="1"/>
      <protection locked="0"/>
    </xf>
    <xf numFmtId="178" fontId="2" fillId="3" borderId="28" xfId="2" applyNumberFormat="1" applyFont="1" applyFill="1" applyBorder="1" applyAlignment="1" applyProtection="1">
      <alignment horizontal="center" vertical="center" wrapText="1"/>
      <protection locked="0"/>
    </xf>
    <xf numFmtId="178" fontId="2" fillId="3" borderId="33" xfId="2" applyNumberFormat="1" applyFont="1" applyFill="1" applyBorder="1" applyAlignment="1" applyProtection="1">
      <alignment horizontal="center" vertical="center" wrapText="1"/>
      <protection locked="0"/>
    </xf>
    <xf numFmtId="178" fontId="12" fillId="3" borderId="51" xfId="3" applyNumberFormat="1" applyFont="1" applyFill="1" applyBorder="1" applyAlignment="1" applyProtection="1">
      <alignment horizontal="center" vertical="center"/>
      <protection locked="0"/>
    </xf>
    <xf numFmtId="178" fontId="2" fillId="3" borderId="59" xfId="2" applyNumberFormat="1" applyFont="1" applyFill="1" applyBorder="1" applyAlignment="1" applyProtection="1">
      <alignment horizontal="center" vertical="center" wrapText="1"/>
      <protection locked="0"/>
    </xf>
    <xf numFmtId="178" fontId="2" fillId="3" borderId="63" xfId="2" applyNumberFormat="1" applyFont="1" applyFill="1" applyBorder="1" applyAlignment="1" applyProtection="1">
      <alignment horizontal="center" vertical="center" wrapText="1"/>
      <protection locked="0"/>
    </xf>
    <xf numFmtId="178" fontId="2" fillId="3" borderId="66" xfId="2" applyNumberFormat="1" applyFont="1" applyFill="1" applyBorder="1" applyAlignment="1" applyProtection="1">
      <alignment horizontal="center" vertical="center" wrapText="1"/>
      <protection locked="0"/>
    </xf>
    <xf numFmtId="178" fontId="2" fillId="3" borderId="76" xfId="2" applyNumberFormat="1" applyFont="1" applyFill="1" applyBorder="1" applyAlignment="1" applyProtection="1">
      <alignment horizontal="center" vertical="center" wrapText="1"/>
      <protection locked="0"/>
    </xf>
    <xf numFmtId="178" fontId="2" fillId="3" borderId="77" xfId="2" applyNumberFormat="1" applyFont="1" applyFill="1" applyBorder="1" applyAlignment="1" applyProtection="1">
      <alignment horizontal="center" vertical="center" wrapText="1"/>
      <protection locked="0"/>
    </xf>
    <xf numFmtId="178" fontId="2" fillId="3" borderId="72" xfId="2" applyNumberFormat="1"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1" xfId="3" applyNumberFormat="1" applyFont="1" applyFill="1" applyBorder="1" applyAlignment="1" applyProtection="1">
      <alignment vertical="center" shrinkToFi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0" fontId="4" fillId="3" borderId="1" xfId="3" applyFont="1" applyFill="1" applyBorder="1" applyAlignment="1" applyProtection="1">
      <alignment vertical="center" shrinkToFit="1"/>
    </xf>
    <xf numFmtId="0" fontId="4" fillId="3" borderId="51" xfId="3" applyFont="1" applyFill="1" applyBorder="1" applyAlignment="1" applyProtection="1">
      <alignment vertical="center"/>
    </xf>
    <xf numFmtId="0" fontId="4" fillId="4" borderId="55" xfId="3" applyFont="1" applyFill="1" applyBorder="1" applyAlignment="1" applyProtection="1">
      <alignment vertical="center" shrinkToFit="1"/>
    </xf>
    <xf numFmtId="0" fontId="4" fillId="4" borderId="74" xfId="3" applyFont="1" applyFill="1" applyBorder="1" applyAlignment="1" applyProtection="1">
      <alignment horizontal="center" vertical="center" shrinkToFit="1"/>
    </xf>
    <xf numFmtId="178" fontId="4" fillId="4" borderId="50" xfId="3" applyNumberFormat="1" applyFont="1" applyFill="1" applyBorder="1" applyAlignment="1" applyProtection="1">
      <alignment vertical="center" shrinkToFit="1"/>
    </xf>
    <xf numFmtId="0" fontId="14" fillId="0" borderId="1" xfId="3" applyFont="1" applyFill="1" applyBorder="1" applyAlignment="1" applyProtection="1">
      <alignment horizontal="center" vertical="center"/>
    </xf>
    <xf numFmtId="178" fontId="2" fillId="0" borderId="18" xfId="1" applyNumberFormat="1" applyFont="1" applyFill="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3" fontId="4" fillId="3" borderId="86"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0" fontId="11" fillId="0" borderId="0" xfId="3" applyFont="1" applyFill="1" applyAlignment="1" applyProtection="1">
      <alignment horizontal="left" vertical="center"/>
    </xf>
    <xf numFmtId="0" fontId="7" fillId="0" borderId="1" xfId="3" applyFont="1" applyFill="1" applyBorder="1" applyAlignment="1" applyProtection="1">
      <alignment horizontal="center" vertical="center"/>
    </xf>
    <xf numFmtId="0" fontId="4" fillId="0" borderId="0" xfId="3" applyFont="1" applyFill="1" applyBorder="1" applyAlignment="1" applyProtection="1">
      <alignment horizontal="center" vertical="center" shrinkToFit="1"/>
    </xf>
    <xf numFmtId="178" fontId="2" fillId="11" borderId="78" xfId="2" applyNumberFormat="1" applyFont="1" applyFill="1" applyBorder="1" applyAlignment="1" applyProtection="1">
      <alignment horizontal="center" vertical="center" wrapText="1"/>
    </xf>
    <xf numFmtId="178" fontId="2" fillId="11" borderId="60" xfId="2" applyNumberFormat="1" applyFont="1" applyFill="1" applyBorder="1" applyAlignment="1" applyProtection="1">
      <alignment horizontal="center" vertical="center" wrapText="1"/>
    </xf>
    <xf numFmtId="178" fontId="2" fillId="11" borderId="79" xfId="2" applyNumberFormat="1" applyFont="1" applyFill="1" applyBorder="1" applyAlignment="1" applyProtection="1">
      <alignment horizontal="center" vertical="center" wrapText="1"/>
    </xf>
    <xf numFmtId="178" fontId="2" fillId="11" borderId="35" xfId="1" applyNumberFormat="1" applyFont="1" applyFill="1" applyBorder="1" applyAlignment="1" applyProtection="1">
      <alignment horizontal="center" vertical="center"/>
      <protection locked="0"/>
    </xf>
    <xf numFmtId="178" fontId="2" fillId="11" borderId="58" xfId="2" applyNumberFormat="1" applyFont="1" applyFill="1" applyBorder="1" applyAlignment="1" applyProtection="1">
      <alignment horizontal="center" vertical="center" wrapText="1"/>
      <protection locked="0"/>
    </xf>
    <xf numFmtId="178" fontId="2" fillId="11" borderId="62" xfId="2" applyNumberFormat="1" applyFont="1" applyFill="1" applyBorder="1" applyAlignment="1" applyProtection="1">
      <alignment horizontal="center" vertical="center" wrapText="1"/>
      <protection locked="0"/>
    </xf>
    <xf numFmtId="178" fontId="2" fillId="11" borderId="27" xfId="2" applyNumberFormat="1" applyFont="1" applyFill="1" applyBorder="1" applyAlignment="1" applyProtection="1">
      <alignment horizontal="center" vertical="center" wrapText="1"/>
      <protection locked="0"/>
    </xf>
    <xf numFmtId="178" fontId="2" fillId="11" borderId="65" xfId="2" applyNumberFormat="1" applyFont="1" applyFill="1" applyBorder="1" applyAlignment="1" applyProtection="1">
      <alignment horizontal="center" vertical="center" wrapText="1"/>
      <protection locked="0"/>
    </xf>
    <xf numFmtId="178" fontId="2" fillId="11" borderId="69" xfId="2" applyNumberFormat="1" applyFont="1" applyFill="1" applyBorder="1" applyAlignment="1" applyProtection="1">
      <alignment horizontal="center" vertical="center" wrapText="1"/>
      <protection locked="0"/>
    </xf>
    <xf numFmtId="0" fontId="4" fillId="0" borderId="0" xfId="3" applyFont="1" applyFill="1" applyBorder="1" applyAlignment="1" applyProtection="1">
      <alignment vertical="center" shrinkToFit="1"/>
    </xf>
    <xf numFmtId="3" fontId="4" fillId="0" borderId="0" xfId="3" applyNumberFormat="1" applyFont="1" applyFill="1" applyBorder="1" applyAlignment="1" applyProtection="1">
      <alignment vertical="center" shrinkToFit="1"/>
    </xf>
    <xf numFmtId="3" fontId="4" fillId="3" borderId="0" xfId="3" applyNumberFormat="1" applyFont="1" applyFill="1" applyBorder="1" applyAlignment="1" applyProtection="1">
      <alignment vertical="center" shrinkToFit="1"/>
    </xf>
    <xf numFmtId="3" fontId="22" fillId="3" borderId="0" xfId="3" applyNumberFormat="1" applyFont="1" applyFill="1" applyBorder="1" applyAlignment="1" applyProtection="1">
      <alignment vertical="center" shrinkToFit="1"/>
    </xf>
    <xf numFmtId="179" fontId="29" fillId="0" borderId="1" xfId="3" applyNumberFormat="1"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shrinkToFit="1"/>
    </xf>
    <xf numFmtId="0" fontId="2" fillId="0" borderId="1" xfId="3"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1"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4" fillId="3" borderId="89"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shrinkToFit="1"/>
    </xf>
    <xf numFmtId="3" fontId="4" fillId="0" borderId="46" xfId="3" applyNumberFormat="1" applyFont="1" applyFill="1" applyBorder="1" applyAlignment="1" applyProtection="1">
      <alignment vertical="center" shrinkToFit="1"/>
    </xf>
    <xf numFmtId="3" fontId="22" fillId="3" borderId="1" xfId="3" applyNumberFormat="1" applyFont="1" applyFill="1" applyBorder="1" applyAlignment="1" applyProtection="1">
      <alignment vertical="center" shrinkToFit="1"/>
    </xf>
    <xf numFmtId="3" fontId="22" fillId="3" borderId="89" xfId="3" applyNumberFormat="1" applyFont="1" applyFill="1" applyBorder="1" applyAlignment="1" applyProtection="1">
      <alignment vertical="center" shrinkToFit="1"/>
    </xf>
    <xf numFmtId="3" fontId="4" fillId="0" borderId="89" xfId="3" applyNumberFormat="1" applyFont="1" applyFill="1" applyBorder="1" applyAlignment="1" applyProtection="1">
      <alignment vertical="center" shrinkToFit="1"/>
    </xf>
    <xf numFmtId="0" fontId="22" fillId="3" borderId="51" xfId="3" applyFont="1" applyFill="1" applyBorder="1" applyAlignment="1" applyProtection="1">
      <alignment vertical="center"/>
    </xf>
    <xf numFmtId="14" fontId="3" fillId="12" borderId="0" xfId="4" applyNumberFormat="1" applyFill="1">
      <alignment vertical="center"/>
    </xf>
    <xf numFmtId="0" fontId="4" fillId="0" borderId="45" xfId="3" applyFont="1" applyFill="1" applyBorder="1" applyAlignment="1" applyProtection="1">
      <alignment horizontal="center" vertical="center" shrinkToFit="1"/>
    </xf>
    <xf numFmtId="0" fontId="4" fillId="0" borderId="46" xfId="3" applyFont="1" applyFill="1" applyBorder="1" applyAlignment="1" applyProtection="1">
      <alignment horizontal="center" vertical="center" shrinkToFit="1"/>
    </xf>
    <xf numFmtId="0" fontId="4" fillId="3" borderId="91" xfId="3" applyFont="1" applyFill="1" applyBorder="1" applyAlignment="1" applyProtection="1">
      <alignment horizontal="center" vertical="center" shrinkToFit="1"/>
    </xf>
    <xf numFmtId="0" fontId="4" fillId="3" borderId="1" xfId="3" applyFont="1" applyFill="1" applyBorder="1" applyAlignment="1" applyProtection="1">
      <alignment horizontal="center" vertical="center" shrinkToFit="1"/>
    </xf>
    <xf numFmtId="0" fontId="4" fillId="0" borderId="85" xfId="3" applyFont="1" applyFill="1" applyBorder="1" applyAlignment="1" applyProtection="1">
      <alignment horizontal="center" vertical="center" shrinkToFit="1"/>
    </xf>
    <xf numFmtId="0" fontId="4" fillId="0" borderId="89" xfId="3" applyFont="1" applyFill="1" applyBorder="1" applyAlignment="1" applyProtection="1">
      <alignment horizontal="center" vertical="center" shrinkToFit="1"/>
    </xf>
    <xf numFmtId="3" fontId="4" fillId="0" borderId="10" xfId="3" applyNumberFormat="1" applyFont="1" applyFill="1" applyBorder="1" applyAlignment="1" applyProtection="1">
      <alignment vertical="center" shrinkToFit="1"/>
    </xf>
    <xf numFmtId="3" fontId="4" fillId="0" borderId="18" xfId="3" applyNumberFormat="1" applyFont="1" applyFill="1" applyBorder="1" applyAlignment="1" applyProtection="1">
      <alignment vertical="center" shrinkToFit="1"/>
    </xf>
    <xf numFmtId="3" fontId="4" fillId="0" borderId="113" xfId="3" applyNumberFormat="1" applyFont="1" applyFill="1" applyBorder="1" applyAlignment="1" applyProtection="1">
      <alignment vertical="center" shrinkToFit="1"/>
    </xf>
    <xf numFmtId="3" fontId="4" fillId="0" borderId="119" xfId="3" applyNumberFormat="1" applyFont="1" applyFill="1" applyBorder="1" applyAlignment="1" applyProtection="1">
      <alignment vertical="center" shrinkToFit="1"/>
    </xf>
    <xf numFmtId="0" fontId="4" fillId="0" borderId="11" xfId="3" applyFont="1" applyFill="1" applyBorder="1" applyAlignment="1" applyProtection="1">
      <alignment vertical="center"/>
    </xf>
    <xf numFmtId="0" fontId="4" fillId="0" borderId="16" xfId="3" applyFont="1" applyFill="1" applyBorder="1" applyAlignment="1" applyProtection="1">
      <alignment vertical="center"/>
    </xf>
    <xf numFmtId="0" fontId="4" fillId="0" borderId="8" xfId="3" applyFont="1" applyFill="1" applyBorder="1" applyAlignment="1" applyProtection="1">
      <alignment horizontal="center" vertical="center"/>
    </xf>
    <xf numFmtId="0" fontId="4" fillId="0" borderId="68"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14" xfId="3" applyFont="1" applyFill="1" applyBorder="1" applyAlignment="1" applyProtection="1">
      <alignment horizontal="center" vertical="center"/>
    </xf>
    <xf numFmtId="0" fontId="4" fillId="0" borderId="10" xfId="3" applyFont="1" applyFill="1" applyBorder="1" applyAlignment="1" applyProtection="1">
      <alignment vertical="center" shrinkToFit="1"/>
    </xf>
    <xf numFmtId="0" fontId="4" fillId="0" borderId="15" xfId="3" applyFont="1" applyFill="1" applyBorder="1" applyAlignment="1" applyProtection="1">
      <alignment vertical="center" shrinkToFit="1"/>
    </xf>
    <xf numFmtId="3" fontId="4" fillId="0" borderId="116" xfId="3" applyNumberFormat="1" applyFont="1" applyFill="1" applyBorder="1" applyAlignment="1" applyProtection="1">
      <alignment vertical="center" shrinkToFit="1"/>
    </xf>
    <xf numFmtId="3" fontId="4" fillId="0" borderId="114" xfId="3" applyNumberFormat="1" applyFont="1" applyFill="1" applyBorder="1" applyAlignment="1" applyProtection="1">
      <alignment vertical="center" shrinkToFit="1"/>
    </xf>
    <xf numFmtId="3" fontId="4" fillId="0" borderId="117" xfId="3" applyNumberFormat="1" applyFont="1" applyFill="1" applyBorder="1" applyAlignment="1" applyProtection="1">
      <alignment vertical="center" shrinkToFit="1"/>
    </xf>
    <xf numFmtId="0" fontId="4" fillId="0" borderId="8" xfId="3" applyFont="1" applyFill="1" applyBorder="1" applyAlignment="1" applyProtection="1">
      <alignment horizontal="center" vertical="center" shrinkToFit="1"/>
    </xf>
    <xf numFmtId="0" fontId="4" fillId="0" borderId="68" xfId="3" applyFont="1" applyFill="1" applyBorder="1" applyAlignment="1" applyProtection="1">
      <alignment horizontal="center" vertical="center" shrinkToFit="1"/>
    </xf>
    <xf numFmtId="0" fontId="4" fillId="0" borderId="9" xfId="3" applyFont="1" applyFill="1" applyBorder="1" applyAlignment="1" applyProtection="1">
      <alignment horizontal="center" vertical="center" shrinkToFit="1"/>
    </xf>
    <xf numFmtId="0" fontId="4" fillId="0" borderId="13"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shrinkToFit="1"/>
    </xf>
    <xf numFmtId="0" fontId="4" fillId="0" borderId="14" xfId="3" applyFont="1" applyFill="1" applyBorder="1" applyAlignment="1" applyProtection="1">
      <alignment horizontal="center" vertical="center" shrinkToFit="1"/>
    </xf>
    <xf numFmtId="3" fontId="4" fillId="3" borderId="93" xfId="3" applyNumberFormat="1" applyFont="1" applyFill="1" applyBorder="1" applyAlignment="1" applyProtection="1">
      <alignment vertical="center" shrinkToFit="1"/>
    </xf>
    <xf numFmtId="3" fontId="4" fillId="3" borderId="92" xfId="3" applyNumberFormat="1" applyFont="1" applyFill="1" applyBorder="1" applyAlignment="1" applyProtection="1">
      <alignment vertical="center" shrinkToFit="1"/>
    </xf>
    <xf numFmtId="3" fontId="4" fillId="3" borderId="1" xfId="3" applyNumberFormat="1" applyFont="1" applyFill="1" applyBorder="1" applyAlignment="1" applyProtection="1">
      <alignment vertical="center" shrinkToFit="1"/>
    </xf>
    <xf numFmtId="3" fontId="4" fillId="0" borderId="1" xfId="3" applyNumberFormat="1" applyFont="1" applyFill="1" applyBorder="1" applyAlignment="1" applyProtection="1">
      <alignment vertical="center" shrinkToFit="1"/>
      <protection locked="0"/>
    </xf>
    <xf numFmtId="0" fontId="4" fillId="0" borderId="54" xfId="3" applyFont="1" applyFill="1" applyBorder="1" applyAlignment="1" applyProtection="1">
      <alignment vertical="center" wrapText="1"/>
      <protection locked="0"/>
    </xf>
    <xf numFmtId="0" fontId="4" fillId="0" borderId="64" xfId="3" applyFont="1" applyFill="1" applyBorder="1" applyAlignment="1" applyProtection="1">
      <alignment vertical="center" wrapText="1"/>
      <protection locked="0"/>
    </xf>
    <xf numFmtId="0" fontId="4" fillId="0" borderId="1" xfId="3" applyFont="1" applyFill="1" applyBorder="1" applyAlignment="1" applyProtection="1">
      <alignment horizontal="center" vertical="center"/>
    </xf>
    <xf numFmtId="0" fontId="4" fillId="3" borderId="53" xfId="3" applyFont="1" applyFill="1" applyBorder="1" applyAlignment="1" applyProtection="1">
      <alignment horizontal="center" vertical="center" shrinkToFit="1"/>
    </xf>
    <xf numFmtId="0" fontId="4" fillId="3" borderId="3" xfId="3" applyFont="1" applyFill="1" applyBorder="1" applyAlignment="1" applyProtection="1">
      <alignment horizontal="center" vertical="center" shrinkToFit="1"/>
    </xf>
    <xf numFmtId="178" fontId="4" fillId="0" borderId="1" xfId="3" applyNumberFormat="1" applyFont="1" applyFill="1" applyBorder="1" applyAlignment="1" applyProtection="1">
      <alignment vertical="center" shrinkToFit="1"/>
    </xf>
    <xf numFmtId="0" fontId="21" fillId="0" borderId="1" xfId="0" applyFont="1" applyBorder="1" applyAlignment="1">
      <alignment vertical="center" shrinkToFit="1"/>
    </xf>
    <xf numFmtId="3" fontId="4" fillId="0" borderId="141" xfId="3" applyNumberFormat="1" applyFont="1" applyFill="1" applyBorder="1" applyAlignment="1" applyProtection="1">
      <alignment vertical="center" shrinkToFit="1"/>
      <protection locked="0"/>
    </xf>
    <xf numFmtId="3" fontId="4" fillId="0" borderId="116" xfId="3" applyNumberFormat="1" applyFont="1" applyFill="1" applyBorder="1" applyAlignment="1" applyProtection="1">
      <alignment vertical="center" shrinkToFit="1"/>
      <protection locked="0"/>
    </xf>
    <xf numFmtId="3" fontId="4" fillId="0" borderId="93" xfId="3" applyNumberFormat="1" applyFont="1" applyFill="1" applyBorder="1" applyAlignment="1" applyProtection="1">
      <alignment vertical="center" shrinkToFit="1"/>
    </xf>
    <xf numFmtId="0" fontId="4" fillId="0" borderId="67" xfId="3" applyFont="1" applyFill="1" applyBorder="1" applyAlignment="1" applyProtection="1">
      <alignment vertical="center" wrapText="1"/>
      <protection locked="0"/>
    </xf>
    <xf numFmtId="0" fontId="2" fillId="0" borderId="20" xfId="3" applyFont="1" applyFill="1" applyBorder="1" applyAlignment="1" applyProtection="1">
      <alignment horizontal="center" vertical="center" textRotation="255"/>
    </xf>
    <xf numFmtId="0" fontId="2" fillId="0" borderId="25" xfId="3" applyFont="1" applyFill="1" applyBorder="1" applyAlignment="1" applyProtection="1">
      <alignment horizontal="center" vertical="center" textRotation="255"/>
    </xf>
    <xf numFmtId="0" fontId="2" fillId="0" borderId="31" xfId="3" applyFont="1" applyFill="1" applyBorder="1" applyAlignment="1" applyProtection="1">
      <alignment horizontal="center" vertical="center" textRotation="255"/>
    </xf>
    <xf numFmtId="178" fontId="4" fillId="0" borderId="10" xfId="3" applyNumberFormat="1" applyFont="1" applyFill="1" applyBorder="1" applyAlignment="1" applyProtection="1">
      <alignment horizontal="center" vertical="center" shrinkToFit="1"/>
    </xf>
    <xf numFmtId="178" fontId="4" fillId="0" borderId="3" xfId="3" applyNumberFormat="1" applyFont="1" applyFill="1" applyBorder="1" applyAlignment="1" applyProtection="1">
      <alignment horizontal="center" vertical="center" shrinkToFit="1"/>
    </xf>
    <xf numFmtId="0" fontId="2" fillId="3" borderId="10" xfId="3" applyFont="1" applyFill="1" applyBorder="1" applyAlignment="1" applyProtection="1">
      <alignment horizontal="center" vertical="center"/>
    </xf>
    <xf numFmtId="0" fontId="2" fillId="3" borderId="3" xfId="3" applyFont="1" applyFill="1" applyBorder="1" applyAlignment="1" applyProtection="1">
      <alignment horizontal="center" vertical="center"/>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0" borderId="140" xfId="3" applyNumberFormat="1" applyFont="1" applyFill="1" applyBorder="1" applyAlignment="1" applyProtection="1">
      <alignment vertical="center" shrinkToFit="1"/>
      <protection locked="0"/>
    </xf>
    <xf numFmtId="3" fontId="4" fillId="3" borderId="87" xfId="3" applyNumberFormat="1" applyFont="1" applyFill="1" applyBorder="1" applyAlignment="1" applyProtection="1">
      <alignment vertical="center" shrinkToFit="1"/>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176" fontId="0" fillId="0" borderId="53"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3" fontId="4" fillId="3" borderId="89" xfId="3" applyNumberFormat="1" applyFont="1" applyFill="1" applyBorder="1" applyAlignment="1" applyProtection="1">
      <alignment vertical="center" shrinkToFit="1"/>
    </xf>
    <xf numFmtId="0" fontId="4" fillId="3" borderId="51" xfId="3" applyFont="1" applyFill="1" applyBorder="1" applyAlignment="1" applyProtection="1">
      <alignment vertical="center" wrapText="1"/>
    </xf>
    <xf numFmtId="0" fontId="4" fillId="3" borderId="90" xfId="3" applyFont="1" applyFill="1" applyBorder="1" applyAlignment="1" applyProtection="1">
      <alignment vertical="center" wrapText="1"/>
    </xf>
    <xf numFmtId="178" fontId="4" fillId="0" borderId="46" xfId="3" applyNumberFormat="1" applyFont="1" applyFill="1" applyBorder="1" applyAlignment="1" applyProtection="1">
      <alignment vertical="center" shrinkToFit="1"/>
    </xf>
    <xf numFmtId="3" fontId="4" fillId="0" borderId="113" xfId="3" applyNumberFormat="1" applyFont="1" applyFill="1" applyBorder="1" applyAlignment="1" applyProtection="1">
      <alignment vertical="center" shrinkToFit="1"/>
      <protection locked="0"/>
    </xf>
    <xf numFmtId="3" fontId="4" fillId="0" borderId="83" xfId="3" applyNumberFormat="1" applyFont="1" applyFill="1" applyBorder="1" applyAlignment="1" applyProtection="1">
      <alignment vertical="center" shrinkToFit="1"/>
    </xf>
    <xf numFmtId="3" fontId="4" fillId="3" borderId="82" xfId="3" applyNumberFormat="1" applyFont="1" applyFill="1" applyBorder="1" applyAlignment="1" applyProtection="1">
      <alignment vertical="center" shrinkToFit="1"/>
    </xf>
    <xf numFmtId="3" fontId="4" fillId="3" borderId="83" xfId="3" applyNumberFormat="1" applyFont="1" applyFill="1" applyBorder="1" applyAlignment="1" applyProtection="1">
      <alignment vertical="center" shrinkToFit="1"/>
    </xf>
    <xf numFmtId="3" fontId="4" fillId="3" borderId="46" xfId="3" applyNumberFormat="1" applyFont="1" applyFill="1" applyBorder="1" applyAlignment="1" applyProtection="1">
      <alignment vertical="center" shrinkToFit="1"/>
    </xf>
    <xf numFmtId="3" fontId="4" fillId="0" borderId="46" xfId="3" applyNumberFormat="1" applyFont="1" applyFill="1" applyBorder="1" applyAlignment="1" applyProtection="1">
      <alignment vertical="center" shrinkToFit="1"/>
      <protection locked="0"/>
    </xf>
    <xf numFmtId="0" fontId="4" fillId="0" borderId="11" xfId="3" applyFont="1" applyFill="1" applyBorder="1" applyAlignment="1" applyProtection="1">
      <alignment vertical="center" wrapText="1"/>
      <protection locked="0"/>
    </xf>
    <xf numFmtId="0" fontId="21" fillId="3" borderId="92" xfId="0" applyFont="1" applyFill="1" applyBorder="1" applyAlignment="1" applyProtection="1">
      <alignment vertical="center" shrinkToFit="1"/>
    </xf>
    <xf numFmtId="0" fontId="4" fillId="3" borderId="1" xfId="3" applyFont="1" applyFill="1" applyBorder="1" applyAlignment="1" applyProtection="1">
      <alignment horizontal="center" vertical="center"/>
    </xf>
    <xf numFmtId="0" fontId="4" fillId="3" borderId="89" xfId="3" applyFont="1" applyFill="1" applyBorder="1" applyAlignment="1" applyProtection="1">
      <alignment horizontal="center" vertical="center"/>
    </xf>
    <xf numFmtId="0" fontId="4" fillId="3" borderId="18" xfId="3" applyFont="1" applyFill="1" applyBorder="1" applyAlignment="1" applyProtection="1">
      <alignment horizontal="center" vertical="center" shrinkToFit="1"/>
    </xf>
    <xf numFmtId="178" fontId="4" fillId="3" borderId="1" xfId="3" applyNumberFormat="1" applyFont="1" applyFill="1" applyBorder="1" applyAlignment="1" applyProtection="1">
      <alignment vertical="center" shrinkToFit="1"/>
    </xf>
    <xf numFmtId="0" fontId="21" fillId="3" borderId="89" xfId="0" applyFont="1" applyFill="1" applyBorder="1" applyAlignment="1" applyProtection="1">
      <alignment vertical="center" shrinkToFit="1"/>
    </xf>
    <xf numFmtId="0" fontId="21" fillId="3" borderId="86" xfId="0"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0" fontId="21" fillId="3" borderId="1" xfId="0" applyFont="1" applyFill="1" applyBorder="1" applyAlignment="1" applyProtection="1">
      <alignment vertical="center" shrinkToFit="1"/>
    </xf>
    <xf numFmtId="0" fontId="4" fillId="3" borderId="47" xfId="3" applyFont="1" applyFill="1" applyBorder="1" applyAlignment="1" applyProtection="1">
      <alignment vertical="center" wrapText="1"/>
    </xf>
    <xf numFmtId="178" fontId="4" fillId="3" borderId="53" xfId="3" applyNumberFormat="1" applyFont="1" applyFill="1" applyBorder="1" applyAlignment="1" applyProtection="1">
      <alignment vertical="center" shrinkToFit="1"/>
    </xf>
    <xf numFmtId="178" fontId="4" fillId="3" borderId="3" xfId="3" applyNumberFormat="1" applyFont="1" applyFill="1" applyBorder="1" applyAlignment="1" applyProtection="1">
      <alignment vertical="center" shrinkToFit="1"/>
    </xf>
    <xf numFmtId="3" fontId="4" fillId="3" borderId="3" xfId="3" applyNumberFormat="1" applyFont="1" applyFill="1" applyBorder="1" applyAlignment="1" applyProtection="1">
      <alignment vertical="center" shrinkToFit="1"/>
    </xf>
    <xf numFmtId="3" fontId="4" fillId="3" borderId="108" xfId="3" applyNumberFormat="1" applyFont="1" applyFill="1" applyBorder="1" applyAlignment="1" applyProtection="1">
      <alignment vertical="center" shrinkToFit="1"/>
    </xf>
    <xf numFmtId="3" fontId="4" fillId="3" borderId="7" xfId="3" applyNumberFormat="1" applyFont="1" applyFill="1" applyBorder="1" applyAlignment="1" applyProtection="1">
      <alignment vertical="center" shrinkToFit="1"/>
    </xf>
    <xf numFmtId="3" fontId="4" fillId="3" borderId="55" xfId="3" applyNumberFormat="1" applyFont="1" applyFill="1" applyBorder="1" applyAlignment="1" applyProtection="1">
      <alignment vertical="center" shrinkToFit="1"/>
    </xf>
    <xf numFmtId="3" fontId="4" fillId="3" borderId="5" xfId="3" applyNumberFormat="1" applyFont="1" applyFill="1" applyBorder="1" applyAlignment="1" applyProtection="1">
      <alignment vertical="center" shrinkToFit="1"/>
    </xf>
    <xf numFmtId="0" fontId="21" fillId="3" borderId="104" xfId="0" applyFont="1" applyFill="1" applyBorder="1" applyAlignment="1" applyProtection="1">
      <alignment vertical="center" shrinkToFit="1"/>
    </xf>
    <xf numFmtId="3" fontId="4" fillId="3" borderId="101" xfId="3" applyNumberFormat="1" applyFont="1" applyFill="1" applyBorder="1" applyAlignment="1" applyProtection="1">
      <alignment vertical="center" shrinkToFit="1"/>
    </xf>
    <xf numFmtId="3" fontId="4" fillId="3" borderId="102" xfId="3" applyNumberFormat="1" applyFont="1" applyFill="1" applyBorder="1" applyAlignment="1" applyProtection="1">
      <alignment vertical="center" shrinkToFit="1"/>
    </xf>
    <xf numFmtId="3" fontId="4" fillId="3" borderId="103" xfId="3" applyNumberFormat="1" applyFont="1" applyFill="1" applyBorder="1" applyAlignment="1" applyProtection="1">
      <alignment vertical="center" shrinkToFit="1"/>
    </xf>
    <xf numFmtId="3" fontId="4" fillId="3" borderId="105" xfId="3" applyNumberFormat="1" applyFont="1" applyFill="1" applyBorder="1" applyAlignment="1" applyProtection="1">
      <alignment vertical="center" shrinkToFit="1"/>
    </xf>
    <xf numFmtId="3" fontId="4" fillId="3" borderId="106" xfId="3" applyNumberFormat="1" applyFont="1" applyFill="1" applyBorder="1" applyAlignment="1" applyProtection="1">
      <alignment vertical="center" shrinkToFit="1"/>
    </xf>
    <xf numFmtId="3" fontId="4" fillId="3" borderId="104" xfId="3" applyNumberFormat="1" applyFont="1" applyFill="1" applyBorder="1" applyAlignment="1" applyProtection="1">
      <alignment vertical="center" shrinkToFit="1"/>
    </xf>
    <xf numFmtId="3" fontId="4" fillId="3" borderId="107" xfId="3" applyNumberFormat="1" applyFont="1" applyFill="1" applyBorder="1" applyAlignment="1" applyProtection="1">
      <alignment vertical="center" shrinkToFit="1"/>
    </xf>
    <xf numFmtId="3" fontId="4" fillId="3" borderId="100" xfId="3" applyNumberFormat="1" applyFont="1" applyFill="1" applyBorder="1" applyAlignment="1" applyProtection="1">
      <alignment vertical="center" shrinkToFit="1"/>
    </xf>
    <xf numFmtId="3" fontId="4" fillId="3" borderId="97" xfId="3" applyNumberFormat="1" applyFont="1" applyFill="1" applyBorder="1" applyAlignment="1" applyProtection="1">
      <alignment vertical="center" shrinkToFit="1"/>
    </xf>
    <xf numFmtId="3" fontId="4" fillId="3" borderId="98" xfId="3" applyNumberFormat="1" applyFont="1" applyFill="1" applyBorder="1" applyAlignment="1" applyProtection="1">
      <alignment vertical="center" shrinkToFit="1"/>
    </xf>
    <xf numFmtId="3" fontId="4" fillId="3" borderId="42" xfId="3" applyNumberFormat="1" applyFont="1" applyFill="1" applyBorder="1" applyAlignment="1" applyProtection="1">
      <alignment vertical="center" shrinkToFit="1"/>
    </xf>
    <xf numFmtId="3" fontId="4" fillId="3" borderId="99" xfId="3" applyNumberFormat="1" applyFont="1" applyFill="1" applyBorder="1" applyAlignment="1" applyProtection="1">
      <alignment vertical="center" shrinkToFit="1"/>
    </xf>
    <xf numFmtId="0" fontId="21" fillId="3" borderId="5" xfId="0" applyFont="1" applyFill="1" applyBorder="1" applyAlignment="1" applyProtection="1">
      <alignment vertical="center" shrinkToFit="1"/>
    </xf>
    <xf numFmtId="178" fontId="4" fillId="3" borderId="10" xfId="3" applyNumberFormat="1" applyFont="1" applyFill="1" applyBorder="1" applyAlignment="1" applyProtection="1">
      <alignment horizontal="center" vertical="center" shrinkToFit="1"/>
    </xf>
    <xf numFmtId="178" fontId="4" fillId="3" borderId="3" xfId="3" applyNumberFormat="1" applyFont="1" applyFill="1" applyBorder="1" applyAlignment="1" applyProtection="1">
      <alignment horizontal="center" vertical="center" shrinkToFit="1"/>
    </xf>
    <xf numFmtId="178" fontId="4" fillId="3" borderId="46" xfId="3" applyNumberFormat="1" applyFont="1" applyFill="1" applyBorder="1" applyAlignment="1" applyProtection="1">
      <alignment vertical="center" shrinkToFit="1"/>
    </xf>
    <xf numFmtId="0" fontId="4" fillId="0" borderId="51" xfId="3" applyFont="1" applyFill="1" applyBorder="1" applyAlignment="1" applyProtection="1">
      <alignment vertical="center" wrapText="1"/>
      <protection locked="0"/>
    </xf>
    <xf numFmtId="0" fontId="4" fillId="0" borderId="90" xfId="3" applyFont="1" applyFill="1" applyBorder="1" applyAlignment="1" applyProtection="1">
      <alignment vertical="center" wrapText="1"/>
      <protection locked="0"/>
    </xf>
    <xf numFmtId="3" fontId="4" fillId="0" borderId="95" xfId="3" applyNumberFormat="1" applyFont="1" applyFill="1" applyBorder="1" applyAlignment="1" applyProtection="1">
      <alignment vertical="center" shrinkToFit="1"/>
    </xf>
    <xf numFmtId="3" fontId="4" fillId="0" borderId="92" xfId="3" applyNumberFormat="1" applyFont="1" applyFill="1" applyBorder="1" applyAlignment="1" applyProtection="1">
      <alignment vertical="center" shrinkToFit="1"/>
      <protection locked="0"/>
    </xf>
    <xf numFmtId="3" fontId="4" fillId="0" borderId="86" xfId="3" applyNumberFormat="1" applyFont="1" applyFill="1" applyBorder="1" applyAlignment="1" applyProtection="1">
      <alignment vertical="center" shrinkToFit="1"/>
      <protection locked="0"/>
    </xf>
    <xf numFmtId="3" fontId="4" fillId="0" borderId="87" xfId="3" applyNumberFormat="1" applyFont="1" applyFill="1" applyBorder="1" applyAlignment="1" applyProtection="1">
      <alignment vertical="center" shrinkToFit="1"/>
    </xf>
    <xf numFmtId="3" fontId="4" fillId="0" borderId="89" xfId="3" applyNumberFormat="1" applyFont="1" applyFill="1" applyBorder="1" applyAlignment="1" applyProtection="1">
      <alignment vertical="center" shrinkToFit="1"/>
      <protection locked="0"/>
    </xf>
    <xf numFmtId="3" fontId="4" fillId="3" borderId="53" xfId="3" applyNumberFormat="1" applyFont="1" applyFill="1" applyBorder="1" applyAlignment="1" applyProtection="1">
      <alignment vertical="center" shrinkToFit="1"/>
    </xf>
    <xf numFmtId="0" fontId="4" fillId="0" borderId="47" xfId="3" applyFont="1" applyFill="1" applyBorder="1" applyAlignment="1" applyProtection="1">
      <alignment vertical="center" wrapText="1"/>
      <protection locked="0"/>
    </xf>
    <xf numFmtId="3" fontId="4" fillId="0" borderId="82" xfId="3" applyNumberFormat="1" applyFont="1" applyFill="1" applyBorder="1" applyAlignment="1" applyProtection="1">
      <alignment vertical="center" shrinkToFit="1"/>
      <protection locked="0"/>
    </xf>
    <xf numFmtId="177" fontId="10" fillId="0" borderId="0" xfId="3" applyNumberFormat="1" applyFont="1" applyFill="1" applyAlignment="1" applyProtection="1">
      <alignment horizontal="center" vertical="center"/>
    </xf>
    <xf numFmtId="0" fontId="10" fillId="0" borderId="0" xfId="3" applyFont="1" applyFill="1" applyAlignment="1" applyProtection="1">
      <alignment horizontal="center" vertical="center"/>
    </xf>
    <xf numFmtId="0" fontId="11" fillId="0" borderId="0" xfId="3" applyFont="1" applyFill="1" applyAlignment="1" applyProtection="1">
      <alignment horizontal="left" vertical="center"/>
    </xf>
    <xf numFmtId="0" fontId="2" fillId="0" borderId="46" xfId="3" applyFont="1" applyFill="1" applyBorder="1" applyAlignment="1" applyProtection="1">
      <alignment horizontal="center" vertical="center"/>
    </xf>
    <xf numFmtId="0" fontId="2" fillId="0" borderId="89" xfId="3" applyFont="1" applyFill="1" applyBorder="1" applyAlignment="1" applyProtection="1">
      <alignment horizontal="center" vertical="center"/>
    </xf>
    <xf numFmtId="0" fontId="2" fillId="0" borderId="46" xfId="3" applyFont="1" applyFill="1" applyBorder="1" applyAlignment="1" applyProtection="1">
      <alignment horizontal="center" vertical="center" shrinkToFit="1"/>
    </xf>
    <xf numFmtId="0" fontId="2" fillId="0" borderId="89" xfId="3" applyFont="1" applyFill="1" applyBorder="1" applyAlignment="1" applyProtection="1">
      <alignment horizontal="center" vertical="center" shrinkToFit="1"/>
    </xf>
    <xf numFmtId="0" fontId="2" fillId="0" borderId="47" xfId="3" applyFont="1" applyFill="1" applyBorder="1" applyAlignment="1" applyProtection="1">
      <alignment horizontal="center" vertical="center"/>
    </xf>
    <xf numFmtId="0" fontId="2" fillId="0" borderId="90" xfId="3" applyFont="1" applyFill="1" applyBorder="1" applyAlignment="1" applyProtection="1">
      <alignment horizontal="center" vertical="center"/>
    </xf>
    <xf numFmtId="0" fontId="2" fillId="0" borderId="83" xfId="3" applyFont="1" applyFill="1" applyBorder="1" applyAlignment="1" applyProtection="1">
      <alignment horizontal="center" vertical="center" wrapText="1"/>
    </xf>
    <xf numFmtId="0" fontId="2" fillId="0" borderId="87" xfId="3" applyFont="1" applyFill="1" applyBorder="1" applyAlignment="1" applyProtection="1">
      <alignment horizontal="center" vertical="center"/>
    </xf>
    <xf numFmtId="0" fontId="2" fillId="0" borderId="82" xfId="3" applyFont="1" applyFill="1" applyBorder="1" applyAlignment="1" applyProtection="1">
      <alignment horizontal="center" vertical="center" wrapText="1"/>
    </xf>
    <xf numFmtId="0" fontId="2" fillId="0" borderId="86" xfId="3" applyFont="1" applyFill="1" applyBorder="1" applyAlignment="1" applyProtection="1">
      <alignment horizontal="center" vertical="center"/>
    </xf>
    <xf numFmtId="0" fontId="2" fillId="0" borderId="10" xfId="3" applyFont="1" applyFill="1" applyBorder="1" applyAlignment="1" applyProtection="1">
      <alignment horizontal="center" vertical="center" textRotation="255"/>
    </xf>
    <xf numFmtId="0" fontId="2" fillId="0" borderId="18" xfId="3" applyFont="1" applyFill="1" applyBorder="1" applyAlignment="1" applyProtection="1">
      <alignment horizontal="center" vertical="center" textRotation="255"/>
    </xf>
    <xf numFmtId="0" fontId="2" fillId="0" borderId="9"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 fillId="0" borderId="5" xfId="3" applyFont="1" applyFill="1" applyBorder="1" applyAlignment="1" applyProtection="1">
      <alignment horizontal="center" vertical="center" shrinkToFit="1"/>
    </xf>
    <xf numFmtId="0" fontId="2" fillId="0" borderId="7" xfId="3" applyFont="1" applyFill="1" applyBorder="1" applyAlignment="1" applyProtection="1">
      <alignment horizontal="center" vertical="center" shrinkToFit="1"/>
    </xf>
    <xf numFmtId="178" fontId="4" fillId="0" borderId="45" xfId="3" applyNumberFormat="1" applyFont="1" applyFill="1" applyBorder="1" applyAlignment="1" applyProtection="1">
      <alignment horizontal="center" vertical="center" textRotation="255" wrapText="1"/>
    </xf>
    <xf numFmtId="178" fontId="4" fillId="0" borderId="91" xfId="3" applyNumberFormat="1" applyFont="1" applyFill="1" applyBorder="1" applyAlignment="1" applyProtection="1">
      <alignment horizontal="center" vertical="center" textRotation="255" wrapText="1"/>
    </xf>
    <xf numFmtId="178" fontId="4" fillId="0" borderId="85" xfId="3" applyNumberFormat="1" applyFont="1" applyFill="1" applyBorder="1" applyAlignment="1" applyProtection="1">
      <alignment horizontal="center" vertical="center" textRotation="255" wrapText="1"/>
    </xf>
    <xf numFmtId="0" fontId="4" fillId="0" borderId="89" xfId="3" applyFont="1" applyFill="1" applyBorder="1" applyAlignment="1" applyProtection="1">
      <alignment horizontal="center" vertical="center"/>
    </xf>
    <xf numFmtId="0" fontId="21" fillId="0" borderId="89" xfId="0" applyFont="1" applyBorder="1" applyAlignment="1">
      <alignment vertical="center" shrinkToFit="1"/>
    </xf>
    <xf numFmtId="179" fontId="12" fillId="0" borderId="10" xfId="3" applyNumberFormat="1" applyFont="1" applyFill="1" applyBorder="1" applyAlignment="1" applyProtection="1">
      <alignment horizontal="center" vertical="center"/>
    </xf>
    <xf numFmtId="179" fontId="12" fillId="0" borderId="15" xfId="3" applyNumberFormat="1"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177" fontId="10" fillId="0" borderId="0" xfId="3" applyNumberFormat="1" applyFont="1" applyFill="1" applyBorder="1" applyAlignment="1" applyProtection="1">
      <alignment horizontal="center" vertical="center"/>
    </xf>
    <xf numFmtId="0" fontId="11" fillId="0" borderId="0" xfId="3"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shrinkToFit="1"/>
      <protection locked="0"/>
    </xf>
    <xf numFmtId="0" fontId="7" fillId="0" borderId="6"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178" fontId="7" fillId="0" borderId="8" xfId="3" applyNumberFormat="1" applyFont="1" applyFill="1" applyBorder="1" applyAlignment="1" applyProtection="1">
      <alignment horizontal="center" vertical="center" wrapText="1"/>
    </xf>
    <xf numFmtId="178" fontId="7" fillId="0" borderId="9" xfId="3" applyNumberFormat="1" applyFont="1" applyFill="1" applyBorder="1" applyAlignment="1" applyProtection="1">
      <alignment horizontal="center" vertical="center" wrapText="1"/>
    </xf>
    <xf numFmtId="178" fontId="7" fillId="0" borderId="13" xfId="3" applyNumberFormat="1" applyFont="1" applyFill="1" applyBorder="1" applyAlignment="1" applyProtection="1">
      <alignment horizontal="center" vertical="center" wrapText="1"/>
    </xf>
    <xf numFmtId="178" fontId="7" fillId="0" borderId="14" xfId="3" applyNumberFormat="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textRotation="255"/>
    </xf>
    <xf numFmtId="178" fontId="7" fillId="0" borderId="10" xfId="3" applyNumberFormat="1" applyFont="1" applyFill="1" applyBorder="1" applyAlignment="1" applyProtection="1">
      <alignment horizontal="center" vertical="center"/>
    </xf>
    <xf numFmtId="178" fontId="7" fillId="0" borderId="15" xfId="3" applyNumberFormat="1" applyFont="1" applyFill="1" applyBorder="1" applyAlignment="1" applyProtection="1">
      <alignment horizontal="center" vertical="center"/>
    </xf>
    <xf numFmtId="178" fontId="7" fillId="0" borderId="18" xfId="3" applyNumberFormat="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0" fontId="2" fillId="0" borderId="45" xfId="3" applyFont="1" applyFill="1" applyBorder="1" applyAlignment="1" applyProtection="1">
      <alignment horizontal="center" vertical="center"/>
    </xf>
    <xf numFmtId="0" fontId="2" fillId="0" borderId="85" xfId="3" applyFont="1" applyFill="1" applyBorder="1" applyAlignment="1" applyProtection="1">
      <alignment horizontal="center" vertical="center"/>
    </xf>
    <xf numFmtId="179" fontId="29" fillId="0" borderId="10" xfId="3" applyNumberFormat="1" applyFont="1" applyFill="1" applyBorder="1" applyAlignment="1" applyProtection="1">
      <alignment horizontal="center" vertical="center"/>
    </xf>
    <xf numFmtId="179" fontId="29" fillId="0" borderId="15" xfId="3" applyNumberFormat="1" applyFont="1" applyFill="1" applyBorder="1" applyAlignment="1" applyProtection="1">
      <alignment horizontal="center" vertical="center"/>
    </xf>
    <xf numFmtId="179" fontId="12" fillId="0" borderId="41" xfId="3" applyNumberFormat="1" applyFont="1" applyFill="1" applyBorder="1" applyAlignment="1" applyProtection="1">
      <alignment horizontal="center" vertical="center"/>
    </xf>
    <xf numFmtId="179" fontId="12" fillId="0" borderId="2" xfId="3" applyNumberFormat="1" applyFont="1" applyFill="1" applyBorder="1" applyAlignment="1" applyProtection="1">
      <alignment horizontal="center" vertical="center"/>
    </xf>
    <xf numFmtId="179" fontId="12" fillId="3" borderId="11" xfId="2" applyNumberFormat="1" applyFont="1" applyFill="1" applyBorder="1" applyAlignment="1" applyProtection="1">
      <alignment horizontal="center" vertical="center" wrapText="1"/>
      <protection locked="0"/>
    </xf>
    <xf numFmtId="179" fontId="12" fillId="3" borderId="16" xfId="2" applyNumberFormat="1" applyFont="1" applyFill="1" applyBorder="1" applyAlignment="1" applyProtection="1">
      <alignment horizontal="center" vertical="center" wrapText="1"/>
      <protection locked="0"/>
    </xf>
    <xf numFmtId="178" fontId="7" fillId="0" borderId="48" xfId="3" applyNumberFormat="1" applyFont="1" applyFill="1" applyBorder="1" applyAlignment="1" applyProtection="1">
      <alignment horizontal="center" vertical="center" wrapText="1"/>
    </xf>
    <xf numFmtId="178" fontId="7" fillId="0" borderId="49" xfId="3" applyNumberFormat="1" applyFont="1" applyFill="1" applyBorder="1" applyAlignment="1" applyProtection="1">
      <alignment horizontal="center" vertical="center" wrapText="1"/>
    </xf>
    <xf numFmtId="0" fontId="2" fillId="0" borderId="41" xfId="3" applyFont="1" applyFill="1" applyBorder="1" applyAlignment="1" applyProtection="1">
      <alignment horizontal="center" vertical="center"/>
    </xf>
    <xf numFmtId="0" fontId="2" fillId="0" borderId="50" xfId="3" applyFont="1" applyFill="1" applyBorder="1" applyAlignment="1" applyProtection="1">
      <alignment horizontal="center" vertical="center"/>
    </xf>
    <xf numFmtId="0" fontId="2" fillId="0" borderId="49" xfId="3" applyFont="1" applyFill="1" applyBorder="1" applyAlignment="1" applyProtection="1">
      <alignment horizontal="center" vertical="center"/>
    </xf>
    <xf numFmtId="178" fontId="7" fillId="0" borderId="3" xfId="3" applyNumberFormat="1" applyFont="1" applyFill="1" applyBorder="1" applyAlignment="1" applyProtection="1">
      <alignment horizontal="center" vertical="center"/>
    </xf>
    <xf numFmtId="178" fontId="14" fillId="0" borderId="42" xfId="3" applyNumberFormat="1" applyFont="1" applyFill="1" applyBorder="1" applyAlignment="1" applyProtection="1">
      <alignment horizontal="center" vertical="center"/>
    </xf>
    <xf numFmtId="178" fontId="14" fillId="0" borderId="43" xfId="3" applyNumberFormat="1" applyFont="1" applyFill="1" applyBorder="1" applyAlignment="1" applyProtection="1">
      <alignment horizontal="center" vertical="center"/>
    </xf>
    <xf numFmtId="178" fontId="14" fillId="0" borderId="44" xfId="3" applyNumberFormat="1" applyFont="1" applyFill="1" applyBorder="1" applyAlignment="1" applyProtection="1">
      <alignment horizontal="center" vertical="center"/>
    </xf>
    <xf numFmtId="178" fontId="2" fillId="0" borderId="52"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178" fontId="2" fillId="0" borderId="31" xfId="1" applyNumberFormat="1" applyFont="1" applyFill="1" applyBorder="1" applyAlignment="1" applyProtection="1">
      <alignment horizontal="center" vertical="center"/>
    </xf>
    <xf numFmtId="178" fontId="7" fillId="0" borderId="60" xfId="3" applyNumberFormat="1" applyFont="1" applyFill="1" applyBorder="1" applyAlignment="1" applyProtection="1">
      <alignment horizontal="center" vertical="center" wrapText="1"/>
    </xf>
    <xf numFmtId="178" fontId="7" fillId="0" borderId="61" xfId="3" applyNumberFormat="1" applyFont="1" applyFill="1" applyBorder="1" applyAlignment="1" applyProtection="1">
      <alignment horizontal="center" vertical="center" wrapText="1"/>
    </xf>
    <xf numFmtId="178" fontId="4" fillId="3" borderId="45" xfId="3" applyNumberFormat="1" applyFont="1" applyFill="1" applyBorder="1" applyAlignment="1" applyProtection="1">
      <alignment horizontal="center" vertical="center" textRotation="255" wrapText="1"/>
    </xf>
    <xf numFmtId="178" fontId="4" fillId="3" borderId="91" xfId="3" applyNumberFormat="1" applyFont="1" applyFill="1" applyBorder="1" applyAlignment="1" applyProtection="1">
      <alignment horizontal="center" vertical="center" textRotation="255" wrapText="1"/>
    </xf>
    <xf numFmtId="178" fontId="4" fillId="3" borderId="85" xfId="3" applyNumberFormat="1" applyFont="1" applyFill="1" applyBorder="1" applyAlignment="1" applyProtection="1">
      <alignment horizontal="center" vertical="center" textRotation="255" wrapText="1"/>
    </xf>
    <xf numFmtId="178" fontId="7" fillId="0" borderId="19" xfId="3" applyNumberFormat="1" applyFont="1" applyFill="1" applyBorder="1" applyAlignment="1" applyProtection="1">
      <alignment horizontal="center" vertical="center" textRotation="255" wrapText="1"/>
    </xf>
    <xf numFmtId="178" fontId="7" fillId="0" borderId="13" xfId="3" applyNumberFormat="1" applyFont="1" applyFill="1" applyBorder="1" applyAlignment="1" applyProtection="1">
      <alignment horizontal="center" vertical="center" textRotation="255" wrapText="1"/>
    </xf>
    <xf numFmtId="178" fontId="7" fillId="0" borderId="31" xfId="3" applyNumberFormat="1" applyFont="1" applyFill="1" applyBorder="1" applyAlignment="1" applyProtection="1">
      <alignment horizontal="center" vertical="center" textRotation="255" wrapText="1"/>
    </xf>
    <xf numFmtId="0" fontId="14" fillId="0" borderId="1" xfId="3" applyFont="1" applyFill="1" applyBorder="1" applyAlignment="1" applyProtection="1">
      <alignment horizontal="center" vertical="center"/>
    </xf>
    <xf numFmtId="0" fontId="14" fillId="0" borderId="6"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180" fontId="14" fillId="0" borderId="5" xfId="3" applyNumberFormat="1" applyFont="1" applyFill="1" applyBorder="1" applyAlignment="1" applyProtection="1">
      <alignment horizontal="center" vertical="center"/>
    </xf>
    <xf numFmtId="180" fontId="14" fillId="0" borderId="6" xfId="3" applyNumberFormat="1" applyFont="1" applyFill="1" applyBorder="1" applyAlignment="1" applyProtection="1">
      <alignment horizontal="center" vertical="center"/>
    </xf>
    <xf numFmtId="180" fontId="14" fillId="0" borderId="7" xfId="3" applyNumberFormat="1" applyFont="1" applyFill="1" applyBorder="1" applyAlignment="1" applyProtection="1">
      <alignment horizontal="center" vertical="center"/>
    </xf>
    <xf numFmtId="180" fontId="14" fillId="0" borderId="1" xfId="3" applyNumberFormat="1" applyFont="1" applyFill="1" applyBorder="1" applyAlignment="1" applyProtection="1">
      <alignment horizontal="center" vertical="center"/>
    </xf>
    <xf numFmtId="178" fontId="2" fillId="0" borderId="53" xfId="1" applyNumberFormat="1" applyFont="1" applyFill="1" applyBorder="1" applyAlignment="1" applyProtection="1">
      <alignment horizontal="center" vertical="center" wrapText="1"/>
    </xf>
    <xf numFmtId="178" fontId="2" fillId="0" borderId="15"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wrapText="1"/>
    </xf>
    <xf numFmtId="178" fontId="2" fillId="0" borderId="53" xfId="1" applyNumberFormat="1" applyFont="1" applyFill="1" applyBorder="1" applyAlignment="1" applyProtection="1">
      <alignment vertical="center"/>
    </xf>
    <xf numFmtId="178" fontId="2" fillId="0" borderId="15" xfId="1" applyNumberFormat="1" applyFont="1" applyFill="1" applyBorder="1" applyAlignment="1" applyProtection="1">
      <alignment vertical="center"/>
    </xf>
    <xf numFmtId="178" fontId="2" fillId="0" borderId="18" xfId="1" applyNumberFormat="1" applyFont="1" applyFill="1" applyBorder="1" applyAlignment="1" applyProtection="1">
      <alignment vertical="center"/>
    </xf>
    <xf numFmtId="178" fontId="2" fillId="0" borderId="54" xfId="1" applyNumberFormat="1" applyFont="1" applyFill="1" applyBorder="1" applyAlignment="1" applyProtection="1">
      <alignment vertical="center"/>
    </xf>
    <xf numFmtId="178" fontId="2" fillId="0" borderId="16" xfId="1" applyNumberFormat="1" applyFont="1" applyFill="1" applyBorder="1" applyAlignment="1" applyProtection="1">
      <alignment vertical="center"/>
    </xf>
    <xf numFmtId="178" fontId="2" fillId="0" borderId="67" xfId="1" applyNumberFormat="1" applyFont="1" applyFill="1" applyBorder="1" applyAlignment="1" applyProtection="1">
      <alignment vertical="center"/>
    </xf>
    <xf numFmtId="0" fontId="14" fillId="0" borderId="74" xfId="3"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4" fillId="0" borderId="55" xfId="3" applyFont="1" applyFill="1" applyBorder="1" applyAlignment="1" applyProtection="1">
      <alignment horizontal="center" vertical="center"/>
    </xf>
    <xf numFmtId="0" fontId="14" fillId="0" borderId="2"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75" xfId="3" applyFont="1" applyFill="1" applyBorder="1" applyAlignment="1" applyProtection="1">
      <alignment horizontal="center" vertical="center"/>
    </xf>
    <xf numFmtId="0" fontId="14" fillId="0" borderId="49" xfId="3"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2" fillId="0" borderId="10"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178" fontId="7" fillId="0" borderId="35" xfId="3" applyNumberFormat="1" applyFont="1" applyFill="1" applyBorder="1" applyAlignment="1" applyProtection="1">
      <alignment horizontal="center" vertical="center" wrapText="1"/>
    </xf>
    <xf numFmtId="178" fontId="7" fillId="0" borderId="36" xfId="3" applyNumberFormat="1" applyFont="1" applyFill="1" applyBorder="1" applyAlignment="1" applyProtection="1">
      <alignment horizontal="center" vertical="center" wrapText="1"/>
    </xf>
    <xf numFmtId="178" fontId="7" fillId="0" borderId="37" xfId="3" applyNumberFormat="1" applyFont="1" applyFill="1" applyBorder="1" applyAlignment="1" applyProtection="1">
      <alignment horizontal="center" vertical="center" wrapText="1"/>
    </xf>
    <xf numFmtId="178" fontId="7" fillId="0" borderId="40" xfId="3"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178" fontId="2" fillId="0" borderId="53" xfId="3" applyNumberFormat="1" applyFont="1" applyFill="1" applyBorder="1" applyAlignment="1" applyProtection="1">
      <alignment vertical="center"/>
    </xf>
    <xf numFmtId="178" fontId="2" fillId="0" borderId="15" xfId="3" applyNumberFormat="1" applyFont="1" applyFill="1" applyBorder="1" applyAlignment="1" applyProtection="1">
      <alignment vertical="center"/>
    </xf>
    <xf numFmtId="178" fontId="2" fillId="0" borderId="3" xfId="3" applyNumberFormat="1" applyFont="1" applyFill="1" applyBorder="1" applyAlignment="1" applyProtection="1">
      <alignment vertical="center"/>
    </xf>
    <xf numFmtId="178" fontId="2" fillId="0" borderId="54" xfId="3" quotePrefix="1" applyNumberFormat="1" applyFont="1" applyFill="1" applyBorder="1" applyAlignment="1" applyProtection="1">
      <alignment vertical="center" wrapText="1"/>
    </xf>
    <xf numFmtId="178" fontId="2" fillId="0" borderId="16" xfId="3" applyNumberFormat="1" applyFont="1" applyFill="1" applyBorder="1" applyAlignment="1" applyProtection="1">
      <alignment vertical="center" wrapText="1"/>
    </xf>
    <xf numFmtId="178" fontId="2" fillId="0" borderId="64" xfId="3" applyNumberFormat="1" applyFont="1" applyFill="1" applyBorder="1" applyAlignment="1" applyProtection="1">
      <alignment vertical="center" wrapText="1"/>
    </xf>
    <xf numFmtId="178" fontId="7" fillId="0" borderId="55" xfId="3" applyNumberFormat="1" applyFont="1" applyFill="1" applyBorder="1" applyAlignment="1" applyProtection="1">
      <alignment horizontal="center" vertical="center" textRotation="255" wrapText="1"/>
    </xf>
    <xf numFmtId="178" fontId="7" fillId="0" borderId="14" xfId="3" applyNumberFormat="1" applyFont="1" applyFill="1" applyBorder="1" applyAlignment="1" applyProtection="1">
      <alignment horizontal="center" vertical="center" textRotation="255" wrapText="1"/>
    </xf>
    <xf numFmtId="178" fontId="7" fillId="0" borderId="70" xfId="3" applyNumberFormat="1" applyFont="1" applyFill="1" applyBorder="1" applyAlignment="1" applyProtection="1">
      <alignment horizontal="center" vertical="center" textRotation="255" wrapText="1"/>
    </xf>
    <xf numFmtId="178" fontId="7" fillId="0" borderId="71" xfId="3" applyNumberFormat="1" applyFont="1" applyFill="1" applyBorder="1" applyAlignment="1" applyProtection="1">
      <alignment horizontal="center" vertical="center" textRotation="255" wrapText="1"/>
    </xf>
    <xf numFmtId="178" fontId="7" fillId="0" borderId="56" xfId="3" applyNumberFormat="1" applyFont="1" applyFill="1" applyBorder="1" applyAlignment="1" applyProtection="1">
      <alignment horizontal="center" vertical="center" wrapText="1"/>
    </xf>
    <xf numFmtId="178" fontId="7" fillId="0" borderId="57" xfId="3" applyNumberFormat="1" applyFont="1" applyFill="1" applyBorder="1" applyAlignment="1" applyProtection="1">
      <alignment horizontal="center" vertical="center" wrapText="1"/>
    </xf>
    <xf numFmtId="178" fontId="7" fillId="0" borderId="72" xfId="3" applyNumberFormat="1" applyFont="1" applyFill="1" applyBorder="1" applyAlignment="1" applyProtection="1">
      <alignment horizontal="center" vertical="center"/>
    </xf>
    <xf numFmtId="178" fontId="7" fillId="0" borderId="73" xfId="3" applyNumberFormat="1" applyFont="1" applyFill="1" applyBorder="1" applyAlignment="1" applyProtection="1">
      <alignment horizontal="center" vertical="center"/>
    </xf>
    <xf numFmtId="178" fontId="7" fillId="0" borderId="71" xfId="3" applyNumberFormat="1"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shrinkToFit="1"/>
      <protection locked="0"/>
    </xf>
    <xf numFmtId="0" fontId="7"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 fontId="4" fillId="3" borderId="110" xfId="3" applyNumberFormat="1" applyFont="1" applyFill="1" applyBorder="1" applyAlignment="1" applyProtection="1">
      <alignment vertical="center" shrinkToFit="1"/>
    </xf>
    <xf numFmtId="0" fontId="2" fillId="0" borderId="9" xfId="3" applyFont="1" applyFill="1" applyBorder="1" applyAlignment="1" applyProtection="1">
      <alignment horizontal="center" vertical="center" textRotation="255"/>
    </xf>
    <xf numFmtId="0" fontId="2" fillId="0" borderId="14" xfId="3" applyFont="1" applyFill="1" applyBorder="1" applyAlignment="1" applyProtection="1">
      <alignment horizontal="center" vertical="center" textRotation="255"/>
    </xf>
    <xf numFmtId="0" fontId="2" fillId="0" borderId="71" xfId="3" applyFont="1" applyFill="1" applyBorder="1" applyAlignment="1" applyProtection="1">
      <alignment horizontal="center" vertical="center" textRotation="255"/>
    </xf>
    <xf numFmtId="3" fontId="4" fillId="3" borderId="112" xfId="3" applyNumberFormat="1" applyFont="1" applyFill="1" applyBorder="1" applyAlignment="1" applyProtection="1">
      <alignment vertical="center" shrinkToFit="1"/>
    </xf>
    <xf numFmtId="0" fontId="13" fillId="0" borderId="81" xfId="3" applyFont="1" applyFill="1" applyBorder="1" applyAlignment="1" applyProtection="1">
      <alignment horizontal="center" vertical="center" wrapText="1"/>
    </xf>
    <xf numFmtId="178" fontId="2" fillId="0" borderId="16" xfId="3" quotePrefix="1" applyNumberFormat="1" applyFont="1" applyFill="1" applyBorder="1" applyAlignment="1" applyProtection="1">
      <alignment vertical="center" wrapText="1"/>
    </xf>
    <xf numFmtId="178" fontId="2" fillId="0" borderId="64" xfId="3" quotePrefix="1" applyNumberFormat="1" applyFont="1" applyFill="1" applyBorder="1" applyAlignment="1" applyProtection="1">
      <alignment vertical="center" wrapText="1"/>
    </xf>
    <xf numFmtId="3" fontId="4" fillId="3" borderId="94" xfId="3" applyNumberFormat="1" applyFont="1" applyFill="1" applyBorder="1" applyAlignment="1" applyProtection="1">
      <alignment vertical="center" shrinkToFit="1"/>
    </xf>
    <xf numFmtId="3" fontId="4" fillId="3" borderId="84" xfId="3" applyNumberFormat="1" applyFont="1" applyFill="1" applyBorder="1" applyAlignment="1" applyProtection="1">
      <alignment vertical="center" shrinkToFit="1"/>
    </xf>
    <xf numFmtId="3" fontId="4" fillId="3" borderId="109" xfId="3" applyNumberFormat="1" applyFont="1" applyFill="1" applyBorder="1" applyAlignment="1" applyProtection="1">
      <alignment vertical="center" shrinkToFit="1"/>
    </xf>
    <xf numFmtId="3" fontId="4" fillId="3" borderId="111" xfId="3" applyNumberFormat="1" applyFont="1" applyFill="1" applyBorder="1" applyAlignment="1" applyProtection="1">
      <alignment vertical="center" shrinkToFit="1"/>
    </xf>
    <xf numFmtId="3" fontId="4" fillId="0" borderId="115" xfId="3" applyNumberFormat="1" applyFont="1" applyFill="1" applyBorder="1" applyAlignment="1" applyProtection="1">
      <alignment vertical="center" shrinkToFit="1"/>
    </xf>
    <xf numFmtId="3" fontId="4" fillId="0" borderId="118" xfId="3" applyNumberFormat="1" applyFont="1" applyFill="1" applyBorder="1" applyAlignment="1" applyProtection="1">
      <alignment vertical="center" shrinkToFit="1"/>
    </xf>
    <xf numFmtId="3" fontId="4" fillId="3" borderId="96" xfId="3" applyNumberFormat="1" applyFont="1" applyFill="1" applyBorder="1" applyAlignment="1" applyProtection="1">
      <alignment vertical="center" shrinkToFit="1"/>
    </xf>
    <xf numFmtId="0" fontId="2" fillId="0" borderId="82" xfId="3" applyFont="1" applyFill="1" applyBorder="1" applyAlignment="1" applyProtection="1">
      <alignment horizontal="center" vertical="center"/>
    </xf>
    <xf numFmtId="0" fontId="2" fillId="0" borderId="84" xfId="3" applyFont="1" applyFill="1" applyBorder="1" applyAlignment="1" applyProtection="1">
      <alignment horizontal="center" vertical="center"/>
    </xf>
    <xf numFmtId="0" fontId="2" fillId="0" borderId="88" xfId="3" applyFont="1" applyFill="1" applyBorder="1" applyAlignment="1" applyProtection="1">
      <alignment horizontal="center" vertical="center"/>
    </xf>
    <xf numFmtId="0" fontId="2" fillId="0" borderId="83" xfId="3" applyFont="1" applyFill="1" applyBorder="1" applyAlignment="1" applyProtection="1">
      <alignment horizontal="center" vertical="center"/>
    </xf>
    <xf numFmtId="0" fontId="31" fillId="0" borderId="0" xfId="2" applyFont="1" applyFill="1" applyBorder="1" applyAlignment="1" applyProtection="1">
      <alignment horizontal="center" vertical="center"/>
    </xf>
    <xf numFmtId="0" fontId="2" fillId="0" borderId="1" xfId="3" applyFont="1" applyFill="1" applyBorder="1" applyAlignment="1" applyProtection="1">
      <alignment horizontal="center" vertical="center" shrinkToFit="1"/>
      <protection locked="0"/>
    </xf>
    <xf numFmtId="0" fontId="4" fillId="0" borderId="137" xfId="3" applyFont="1" applyFill="1" applyBorder="1" applyAlignment="1" applyProtection="1">
      <alignment horizontal="left" vertical="center" shrinkToFit="1"/>
      <protection locked="0"/>
    </xf>
    <xf numFmtId="0" fontId="4" fillId="0" borderId="6" xfId="3" applyFont="1" applyFill="1" applyBorder="1" applyAlignment="1" applyProtection="1">
      <alignment horizontal="left" vertical="center" shrinkToFit="1"/>
      <protection locked="0"/>
    </xf>
    <xf numFmtId="0" fontId="4" fillId="0" borderId="7" xfId="3" applyFont="1" applyFill="1" applyBorder="1" applyAlignment="1" applyProtection="1">
      <alignment horizontal="left" vertical="center" shrinkToFit="1"/>
      <protection locked="0"/>
    </xf>
    <xf numFmtId="0" fontId="4" fillId="0" borderId="3" xfId="3" applyFont="1" applyFill="1" applyBorder="1" applyAlignment="1" applyProtection="1">
      <alignment horizontal="center" vertical="center" shrinkToFit="1"/>
    </xf>
    <xf numFmtId="178" fontId="4" fillId="4" borderId="127" xfId="3" applyNumberFormat="1" applyFont="1" applyFill="1" applyBorder="1" applyAlignment="1" applyProtection="1">
      <alignment vertical="center" shrinkToFit="1"/>
    </xf>
    <xf numFmtId="178" fontId="4" fillId="4" borderId="128" xfId="3" applyNumberFormat="1" applyFont="1" applyFill="1" applyBorder="1" applyAlignment="1" applyProtection="1">
      <alignment vertical="center" shrinkToFit="1"/>
    </xf>
    <xf numFmtId="0" fontId="4" fillId="0" borderId="41"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4" borderId="1" xfId="3" applyFont="1" applyFill="1" applyBorder="1" applyAlignment="1" applyProtection="1">
      <alignment horizontal="center" vertical="center" shrinkToFit="1"/>
    </xf>
    <xf numFmtId="0" fontId="4" fillId="4" borderId="5" xfId="3" applyFont="1" applyFill="1" applyBorder="1" applyAlignment="1" applyProtection="1">
      <alignment horizontal="center" vertical="center" shrinkToFit="1"/>
    </xf>
    <xf numFmtId="0" fontId="4" fillId="0" borderId="19"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55" xfId="3" applyFont="1" applyFill="1" applyBorder="1" applyAlignment="1" applyProtection="1">
      <alignment horizontal="center" vertical="center" shrinkToFit="1"/>
    </xf>
    <xf numFmtId="0" fontId="4" fillId="0" borderId="48" xfId="3" applyFont="1" applyFill="1" applyBorder="1" applyAlignment="1" applyProtection="1">
      <alignment horizontal="center" vertical="center" shrinkToFit="1"/>
    </xf>
    <xf numFmtId="0" fontId="4" fillId="0" borderId="75" xfId="3" applyFont="1" applyFill="1" applyBorder="1" applyAlignment="1" applyProtection="1">
      <alignment horizontal="center" vertical="center" shrinkToFit="1"/>
    </xf>
    <xf numFmtId="0" fontId="4" fillId="0" borderId="49" xfId="3" applyFont="1" applyFill="1" applyBorder="1" applyAlignment="1" applyProtection="1">
      <alignment horizontal="center" vertical="center" shrinkToFit="1"/>
    </xf>
    <xf numFmtId="0" fontId="24" fillId="0" borderId="20" xfId="3" applyFont="1" applyFill="1" applyBorder="1" applyAlignment="1" applyProtection="1">
      <alignment horizontal="center" vertical="center" shrinkToFit="1"/>
    </xf>
    <xf numFmtId="0" fontId="24" fillId="0" borderId="25" xfId="3" applyFont="1" applyFill="1" applyBorder="1" applyAlignment="1" applyProtection="1">
      <alignment horizontal="center" vertical="center" shrinkToFit="1"/>
    </xf>
    <xf numFmtId="0" fontId="24" fillId="0" borderId="31" xfId="3" applyFont="1" applyFill="1" applyBorder="1" applyAlignment="1" applyProtection="1">
      <alignment horizontal="center" vertical="center" shrinkToFit="1"/>
    </xf>
    <xf numFmtId="183" fontId="4" fillId="4" borderId="5" xfId="3" applyNumberFormat="1" applyFont="1" applyFill="1" applyBorder="1" applyAlignment="1" applyProtection="1">
      <alignment horizontal="center" vertical="center" shrinkToFit="1"/>
    </xf>
    <xf numFmtId="183" fontId="4" fillId="4" borderId="7" xfId="3" applyNumberFormat="1" applyFont="1" applyFill="1" applyBorder="1" applyAlignment="1" applyProtection="1">
      <alignment horizontal="center" vertical="center" shrinkToFit="1"/>
    </xf>
    <xf numFmtId="0" fontId="4" fillId="4" borderId="7" xfId="3" applyFont="1" applyFill="1" applyBorder="1" applyAlignment="1" applyProtection="1">
      <alignment horizontal="center" vertical="center" shrinkToFit="1"/>
    </xf>
    <xf numFmtId="0" fontId="4" fillId="4" borderId="5" xfId="3" applyFont="1" applyFill="1" applyBorder="1" applyAlignment="1" applyProtection="1">
      <alignment vertical="center" shrinkToFit="1"/>
    </xf>
    <xf numFmtId="0" fontId="4" fillId="4" borderId="7" xfId="3" applyFont="1" applyFill="1" applyBorder="1" applyAlignment="1" applyProtection="1">
      <alignment vertical="center" shrinkToFit="1"/>
    </xf>
    <xf numFmtId="178" fontId="4" fillId="4" borderId="135" xfId="3" applyNumberFormat="1" applyFont="1" applyFill="1" applyBorder="1" applyAlignment="1" applyProtection="1">
      <alignment vertical="center" shrinkToFit="1"/>
    </xf>
    <xf numFmtId="178" fontId="4" fillId="0" borderId="128" xfId="3" applyNumberFormat="1" applyFont="1" applyFill="1" applyBorder="1" applyAlignment="1" applyProtection="1">
      <alignment vertical="center" shrinkToFit="1"/>
    </xf>
    <xf numFmtId="178" fontId="4" fillId="0" borderId="131" xfId="3" applyNumberFormat="1" applyFont="1" applyFill="1" applyBorder="1" applyAlignment="1" applyProtection="1">
      <alignment vertical="center" shrinkToFit="1"/>
    </xf>
    <xf numFmtId="178" fontId="4" fillId="4" borderId="139" xfId="3" applyNumberFormat="1" applyFont="1" applyFill="1" applyBorder="1" applyAlignment="1" applyProtection="1">
      <alignment vertical="center" shrinkToFit="1"/>
    </xf>
    <xf numFmtId="178" fontId="4" fillId="0" borderId="127" xfId="3" applyNumberFormat="1" applyFont="1" applyFill="1" applyBorder="1" applyAlignment="1" applyProtection="1">
      <alignment vertical="center" shrinkToFit="1"/>
    </xf>
    <xf numFmtId="178" fontId="4" fillId="0" borderId="134" xfId="3" applyNumberFormat="1" applyFont="1" applyFill="1" applyBorder="1" applyAlignment="1" applyProtection="1">
      <alignment vertical="center" shrinkToFit="1"/>
    </xf>
    <xf numFmtId="178" fontId="4" fillId="0" borderId="135" xfId="3" applyNumberFormat="1" applyFont="1" applyFill="1" applyBorder="1" applyAlignment="1" applyProtection="1">
      <alignment vertical="center" shrinkToFit="1"/>
    </xf>
    <xf numFmtId="178" fontId="4" fillId="0" borderId="142" xfId="3" applyNumberFormat="1" applyFont="1" applyFill="1" applyBorder="1" applyAlignment="1" applyProtection="1">
      <alignment vertical="center" shrinkToFit="1"/>
    </xf>
    <xf numFmtId="183" fontId="4" fillId="0" borderId="5" xfId="3" applyNumberFormat="1" applyFont="1" applyFill="1" applyBorder="1" applyAlignment="1" applyProtection="1">
      <alignment horizontal="center" vertical="center" shrinkToFit="1"/>
    </xf>
    <xf numFmtId="183" fontId="4" fillId="0" borderId="7" xfId="3" applyNumberFormat="1"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shrinkToFit="1"/>
    </xf>
    <xf numFmtId="0" fontId="4" fillId="0" borderId="7" xfId="3" applyFont="1" applyFill="1" applyBorder="1" applyAlignment="1" applyProtection="1">
      <alignment horizontal="center" vertical="center" shrinkToFit="1"/>
    </xf>
    <xf numFmtId="0" fontId="4" fillId="0" borderId="42" xfId="3" applyFont="1" applyFill="1" applyBorder="1" applyAlignment="1" applyProtection="1">
      <alignment horizontal="center" vertical="center" shrinkToFit="1"/>
    </xf>
    <xf numFmtId="0" fontId="4" fillId="0" borderId="100" xfId="3"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20" fillId="0" borderId="0" xfId="3" applyFont="1" applyFill="1" applyAlignment="1" applyProtection="1">
      <alignment horizontal="center" vertical="center" wrapText="1"/>
    </xf>
    <xf numFmtId="0" fontId="20" fillId="0" borderId="0" xfId="3" applyFont="1" applyFill="1" applyAlignment="1" applyProtection="1">
      <alignment horizontal="center" vertical="center"/>
    </xf>
    <xf numFmtId="0" fontId="7" fillId="0" borderId="1" xfId="3" applyFont="1" applyFill="1" applyBorder="1" applyAlignment="1" applyProtection="1">
      <alignment horizontal="center" vertical="center"/>
      <protection locked="0"/>
    </xf>
    <xf numFmtId="0" fontId="34" fillId="0" borderId="1" xfId="4" applyFont="1" applyFill="1" applyBorder="1" applyProtection="1">
      <alignment vertical="center"/>
      <protection locked="0"/>
    </xf>
    <xf numFmtId="0" fontId="2" fillId="0" borderId="5" xfId="3" applyFill="1" applyBorder="1" applyAlignment="1" applyProtection="1">
      <alignment horizontal="center" vertical="center" shrinkToFit="1"/>
      <protection locked="0"/>
    </xf>
    <xf numFmtId="0" fontId="2" fillId="0" borderId="6" xfId="3" applyFill="1" applyBorder="1" applyAlignment="1" applyProtection="1">
      <alignment horizontal="center" vertical="center" shrinkToFit="1"/>
      <protection locked="0"/>
    </xf>
    <xf numFmtId="0" fontId="2" fillId="0" borderId="1" xfId="3" applyFill="1" applyBorder="1" applyAlignment="1" applyProtection="1">
      <alignment horizontal="center" vertical="center" shrinkToFit="1"/>
      <protection locked="0"/>
    </xf>
    <xf numFmtId="0" fontId="24" fillId="0" borderId="1" xfId="3" applyFont="1" applyFill="1" applyBorder="1" applyAlignment="1" applyProtection="1">
      <alignment horizontal="center" vertical="center" shrinkToFit="1"/>
    </xf>
    <xf numFmtId="0" fontId="4" fillId="0" borderId="74" xfId="3" applyFont="1" applyFill="1" applyBorder="1" applyAlignment="1" applyProtection="1">
      <alignment horizontal="center" vertical="center" shrinkToFit="1"/>
    </xf>
    <xf numFmtId="0" fontId="4" fillId="0" borderId="72" xfId="3" applyFont="1" applyFill="1" applyBorder="1" applyAlignment="1" applyProtection="1">
      <alignment horizontal="center" vertical="center" shrinkToFit="1"/>
    </xf>
    <xf numFmtId="0" fontId="4" fillId="0" borderId="71" xfId="3" applyFont="1" applyFill="1" applyBorder="1" applyAlignment="1" applyProtection="1">
      <alignment horizontal="center" vertical="center" shrinkToFit="1"/>
    </xf>
    <xf numFmtId="0" fontId="24" fillId="0" borderId="5" xfId="3" applyFont="1" applyFill="1" applyBorder="1" applyAlignment="1" applyProtection="1">
      <alignment horizontal="center" vertical="center" shrinkToFit="1"/>
    </xf>
    <xf numFmtId="0" fontId="24" fillId="0" borderId="7" xfId="3" applyFont="1" applyFill="1" applyBorder="1" applyAlignment="1" applyProtection="1">
      <alignment horizontal="center" vertical="center" shrinkToFit="1"/>
    </xf>
    <xf numFmtId="178" fontId="26" fillId="4" borderId="127" xfId="3" applyNumberFormat="1" applyFont="1" applyFill="1" applyBorder="1" applyAlignment="1" applyProtection="1">
      <alignment vertical="center" shrinkToFit="1"/>
    </xf>
    <xf numFmtId="178" fontId="26" fillId="4" borderId="128" xfId="3" applyNumberFormat="1" applyFont="1" applyFill="1" applyBorder="1" applyAlignment="1" applyProtection="1">
      <alignment vertical="center" shrinkToFit="1"/>
    </xf>
    <xf numFmtId="0" fontId="26" fillId="4" borderId="20" xfId="3" applyFont="1" applyFill="1" applyBorder="1" applyAlignment="1" applyProtection="1">
      <alignment horizontal="center" vertical="center" shrinkToFit="1"/>
    </xf>
    <xf numFmtId="0" fontId="26" fillId="4" borderId="25" xfId="3" applyFont="1" applyFill="1" applyBorder="1" applyAlignment="1" applyProtection="1">
      <alignment horizontal="center" vertical="center" shrinkToFit="1"/>
    </xf>
    <xf numFmtId="0" fontId="26" fillId="4" borderId="31" xfId="3" applyFont="1" applyFill="1" applyBorder="1" applyAlignment="1" applyProtection="1">
      <alignment horizontal="center" vertical="center" shrinkToFit="1"/>
    </xf>
    <xf numFmtId="183" fontId="26" fillId="4" borderId="5" xfId="3" applyNumberFormat="1" applyFont="1" applyFill="1" applyBorder="1" applyAlignment="1" applyProtection="1">
      <alignment horizontal="center" vertical="center" shrinkToFit="1"/>
    </xf>
    <xf numFmtId="183" fontId="26" fillId="4" borderId="7" xfId="3" applyNumberFormat="1" applyFont="1" applyFill="1" applyBorder="1" applyAlignment="1" applyProtection="1">
      <alignment horizontal="center" vertical="center" shrinkToFit="1"/>
    </xf>
    <xf numFmtId="178" fontId="4" fillId="0" borderId="139" xfId="3" applyNumberFormat="1" applyFont="1" applyFill="1" applyBorder="1" applyAlignment="1" applyProtection="1">
      <alignment vertical="center" shrinkToFit="1"/>
    </xf>
    <xf numFmtId="0" fontId="4" fillId="0" borderId="143" xfId="3" applyFont="1" applyFill="1" applyBorder="1" applyAlignment="1" applyProtection="1">
      <alignment horizontal="center" vertical="center" shrinkToFit="1"/>
    </xf>
    <xf numFmtId="0" fontId="4" fillId="0" borderId="137" xfId="3" applyFont="1" applyFill="1" applyBorder="1" applyAlignment="1" applyProtection="1">
      <alignment horizontal="center" vertical="center" shrinkToFit="1"/>
    </xf>
    <xf numFmtId="0" fontId="4" fillId="4" borderId="137" xfId="3" applyFont="1" applyFill="1" applyBorder="1" applyAlignment="1" applyProtection="1">
      <alignment horizontal="center" vertical="center" shrinkToFit="1"/>
    </xf>
    <xf numFmtId="0" fontId="4" fillId="4" borderId="137" xfId="3" applyFont="1" applyFill="1" applyBorder="1" applyAlignment="1" applyProtection="1">
      <alignment vertical="center" shrinkToFit="1"/>
    </xf>
    <xf numFmtId="0" fontId="26" fillId="4" borderId="137" xfId="3" applyFont="1" applyFill="1" applyBorder="1" applyAlignment="1" applyProtection="1">
      <alignment horizontal="center" vertical="center" shrinkToFit="1"/>
    </xf>
    <xf numFmtId="0" fontId="26" fillId="4" borderId="7" xfId="3" applyFont="1" applyFill="1" applyBorder="1" applyAlignment="1" applyProtection="1">
      <alignment horizontal="center" vertical="center" shrinkToFit="1"/>
    </xf>
    <xf numFmtId="0" fontId="26" fillId="4" borderId="137" xfId="3" applyFont="1" applyFill="1" applyBorder="1" applyAlignment="1" applyProtection="1">
      <alignment vertical="center" shrinkToFit="1"/>
    </xf>
    <xf numFmtId="0" fontId="26" fillId="4" borderId="7" xfId="3" applyFont="1" applyFill="1" applyBorder="1" applyAlignment="1" applyProtection="1">
      <alignment vertical="center" shrinkToFit="1"/>
    </xf>
    <xf numFmtId="0" fontId="4" fillId="0" borderId="3" xfId="3" applyFont="1" applyFill="1" applyBorder="1" applyAlignment="1" applyProtection="1">
      <alignment vertical="center" shrinkToFit="1"/>
      <protection locked="0"/>
    </xf>
    <xf numFmtId="0" fontId="4" fillId="0" borderId="147" xfId="3" applyFont="1" applyFill="1" applyBorder="1" applyAlignment="1" applyProtection="1">
      <alignment horizontal="center" vertical="center" shrinkToFit="1"/>
    </xf>
    <xf numFmtId="0" fontId="4" fillId="4" borderId="148" xfId="3" applyFont="1" applyFill="1" applyBorder="1" applyAlignment="1" applyProtection="1">
      <alignment vertical="center" shrinkToFit="1"/>
    </xf>
    <xf numFmtId="0" fontId="4" fillId="0" borderId="149" xfId="3" applyFont="1" applyFill="1" applyBorder="1" applyAlignment="1" applyProtection="1">
      <alignment horizontal="center" vertical="center" shrinkToFit="1"/>
    </xf>
    <xf numFmtId="0" fontId="2" fillId="4" borderId="150" xfId="3" applyFill="1" applyBorder="1" applyAlignment="1" applyProtection="1">
      <alignment vertical="center"/>
    </xf>
    <xf numFmtId="0" fontId="4" fillId="0" borderId="151" xfId="3" applyFont="1" applyFill="1" applyBorder="1" applyAlignment="1" applyProtection="1">
      <alignment vertical="center"/>
      <protection locked="0"/>
    </xf>
    <xf numFmtId="0" fontId="4" fillId="13" borderId="144" xfId="3" applyFont="1" applyFill="1" applyBorder="1" applyAlignment="1" applyProtection="1">
      <alignment horizontal="center" vertical="center" shrinkToFit="1"/>
    </xf>
    <xf numFmtId="0" fontId="4" fillId="13" borderId="145" xfId="3" applyFont="1" applyFill="1" applyBorder="1" applyAlignment="1" applyProtection="1">
      <alignment horizontal="center" vertical="center" shrinkToFit="1"/>
    </xf>
    <xf numFmtId="0" fontId="4" fillId="13" borderId="146" xfId="3" applyFont="1" applyFill="1" applyBorder="1" applyAlignment="1" applyProtection="1">
      <alignment horizontal="center" vertical="center" shrinkToFit="1"/>
    </xf>
    <xf numFmtId="0" fontId="4" fillId="14" borderId="124" xfId="3" applyFont="1" applyFill="1" applyBorder="1" applyAlignment="1" applyProtection="1">
      <alignment horizontal="center" vertical="center" shrinkToFit="1"/>
    </xf>
    <xf numFmtId="0" fontId="4" fillId="14" borderId="12" xfId="3" applyFont="1" applyFill="1" applyBorder="1" applyAlignment="1" applyProtection="1">
      <alignment horizontal="center" vertical="center" shrinkToFit="1"/>
    </xf>
    <xf numFmtId="178" fontId="4" fillId="14" borderId="97" xfId="3" applyNumberFormat="1" applyFont="1" applyFill="1" applyBorder="1" applyAlignment="1" applyProtection="1">
      <alignment vertical="center" shrinkToFit="1"/>
    </xf>
    <xf numFmtId="178" fontId="4" fillId="14" borderId="125" xfId="3" applyNumberFormat="1" applyFont="1" applyFill="1" applyBorder="1" applyAlignment="1" applyProtection="1">
      <alignment vertical="center" shrinkToFit="1"/>
    </xf>
    <xf numFmtId="178" fontId="4" fillId="14" borderId="101" xfId="3" applyNumberFormat="1" applyFont="1" applyFill="1" applyBorder="1" applyAlignment="1" applyProtection="1">
      <alignment vertical="center" shrinkToFit="1"/>
    </xf>
    <xf numFmtId="178" fontId="4" fillId="14" borderId="126" xfId="3" applyNumberFormat="1" applyFont="1" applyFill="1" applyBorder="1" applyAlignment="1" applyProtection="1">
      <alignment vertical="center" shrinkToFit="1"/>
    </xf>
    <xf numFmtId="178" fontId="4" fillId="14" borderId="105" xfId="3" applyNumberFormat="1" applyFont="1" applyFill="1" applyBorder="1" applyAlignment="1" applyProtection="1">
      <alignment vertical="center" shrinkToFit="1"/>
    </xf>
    <xf numFmtId="178" fontId="4" fillId="14" borderId="18" xfId="3" applyNumberFormat="1" applyFont="1" applyFill="1" applyBorder="1" applyAlignment="1" applyProtection="1">
      <alignment vertical="center" shrinkToFit="1"/>
    </xf>
    <xf numFmtId="178" fontId="4" fillId="14" borderId="90" xfId="3" applyNumberFormat="1" applyFont="1" applyFill="1" applyBorder="1" applyAlignment="1" applyProtection="1">
      <alignment vertical="center" shrinkToFit="1"/>
    </xf>
    <xf numFmtId="178" fontId="4" fillId="14" borderId="129" xfId="3" applyNumberFormat="1" applyFont="1" applyFill="1" applyBorder="1" applyAlignment="1" applyProtection="1">
      <alignment vertical="center" shrinkToFit="1"/>
    </xf>
    <xf numFmtId="178" fontId="4" fillId="14" borderId="130" xfId="3" applyNumberFormat="1" applyFont="1" applyFill="1" applyBorder="1" applyAlignment="1" applyProtection="1">
      <alignment vertical="center" shrinkToFit="1"/>
    </xf>
    <xf numFmtId="178" fontId="4" fillId="14" borderId="132" xfId="3" applyNumberFormat="1" applyFont="1" applyFill="1" applyBorder="1" applyAlignment="1" applyProtection="1">
      <alignment vertical="center" shrinkToFit="1"/>
    </xf>
    <xf numFmtId="178" fontId="4" fillId="14" borderId="133" xfId="3" applyNumberFormat="1" applyFont="1" applyFill="1" applyBorder="1" applyAlignment="1" applyProtection="1">
      <alignment vertical="center" shrinkToFit="1"/>
    </xf>
    <xf numFmtId="178" fontId="4" fillId="14" borderId="136" xfId="3" applyNumberFormat="1" applyFont="1" applyFill="1" applyBorder="1" applyAlignment="1" applyProtection="1">
      <alignment vertical="center" shrinkToFit="1"/>
    </xf>
    <xf numFmtId="0" fontId="4" fillId="15" borderId="124" xfId="3" applyFont="1" applyFill="1" applyBorder="1" applyAlignment="1" applyProtection="1">
      <alignment horizontal="center" vertical="center" shrinkToFit="1"/>
    </xf>
    <xf numFmtId="0" fontId="4" fillId="15" borderId="12" xfId="3" applyFont="1" applyFill="1" applyBorder="1" applyAlignment="1" applyProtection="1">
      <alignment horizontal="center" vertical="center" shrinkToFit="1"/>
    </xf>
    <xf numFmtId="178" fontId="4" fillId="15" borderId="97" xfId="3" applyNumberFormat="1" applyFont="1" applyFill="1" applyBorder="1" applyAlignment="1" applyProtection="1">
      <alignment vertical="center" shrinkToFit="1"/>
    </xf>
    <xf numFmtId="178" fontId="4" fillId="15" borderId="44" xfId="3" applyNumberFormat="1" applyFont="1" applyFill="1" applyBorder="1" applyAlignment="1" applyProtection="1">
      <alignment vertical="center" shrinkToFit="1"/>
    </xf>
    <xf numFmtId="178" fontId="4" fillId="15" borderId="101" xfId="3" applyNumberFormat="1" applyFont="1" applyFill="1" applyBorder="1" applyAlignment="1" applyProtection="1">
      <alignment vertical="center" shrinkToFit="1"/>
    </xf>
    <xf numFmtId="178" fontId="4" fillId="15" borderId="138" xfId="3" applyNumberFormat="1" applyFont="1" applyFill="1" applyBorder="1" applyAlignment="1" applyProtection="1">
      <alignment vertical="center" shrinkToFit="1"/>
    </xf>
    <xf numFmtId="178" fontId="4" fillId="15" borderId="105" xfId="3" applyNumberFormat="1" applyFont="1" applyFill="1" applyBorder="1" applyAlignment="1" applyProtection="1">
      <alignment vertical="center" shrinkToFit="1"/>
    </xf>
    <xf numFmtId="178" fontId="4" fillId="15" borderId="31" xfId="3" applyNumberFormat="1" applyFont="1" applyFill="1" applyBorder="1" applyAlignment="1" applyProtection="1">
      <alignment vertical="center" shrinkToFit="1"/>
    </xf>
    <xf numFmtId="178" fontId="4" fillId="15" borderId="90" xfId="3" applyNumberFormat="1" applyFont="1" applyFill="1" applyBorder="1" applyAlignment="1" applyProtection="1">
      <alignment vertical="center" shrinkToFit="1"/>
    </xf>
    <xf numFmtId="178" fontId="4" fillId="15" borderId="129" xfId="3" applyNumberFormat="1" applyFont="1" applyFill="1" applyBorder="1" applyAlignment="1" applyProtection="1">
      <alignment vertical="center" shrinkToFit="1"/>
    </xf>
    <xf numFmtId="178" fontId="4" fillId="15" borderId="130" xfId="3" applyNumberFormat="1" applyFont="1" applyFill="1" applyBorder="1" applyAlignment="1" applyProtection="1">
      <alignment vertical="center" shrinkToFit="1"/>
    </xf>
    <xf numFmtId="178" fontId="4" fillId="15" borderId="132" xfId="3" applyNumberFormat="1" applyFont="1" applyFill="1" applyBorder="1" applyAlignment="1" applyProtection="1">
      <alignment vertical="center" shrinkToFit="1"/>
    </xf>
    <xf numFmtId="178" fontId="4" fillId="15" borderId="133" xfId="3" applyNumberFormat="1" applyFont="1" applyFill="1" applyBorder="1" applyAlignment="1" applyProtection="1">
      <alignment vertical="center" shrinkToFit="1"/>
    </xf>
    <xf numFmtId="178" fontId="4" fillId="15" borderId="136" xfId="3" applyNumberFormat="1" applyFont="1" applyFill="1" applyBorder="1" applyAlignment="1" applyProtection="1">
      <alignment vertical="center" shrinkToFit="1"/>
    </xf>
    <xf numFmtId="178" fontId="4" fillId="14" borderId="46" xfId="3" applyNumberFormat="1" applyFont="1" applyFill="1" applyBorder="1" applyAlignment="1" applyProtection="1">
      <alignment vertical="center" shrinkToFit="1"/>
    </xf>
    <xf numFmtId="178" fontId="4" fillId="14" borderId="47" xfId="3" applyNumberFormat="1" applyFont="1" applyFill="1" applyBorder="1" applyAlignment="1" applyProtection="1">
      <alignment vertical="center" shrinkToFit="1"/>
    </xf>
    <xf numFmtId="178" fontId="4" fillId="14" borderId="1" xfId="3" applyNumberFormat="1" applyFont="1" applyFill="1" applyBorder="1" applyAlignment="1" applyProtection="1">
      <alignment vertical="center" shrinkToFit="1"/>
    </xf>
    <xf numFmtId="178" fontId="4" fillId="14" borderId="51" xfId="3" applyNumberFormat="1" applyFont="1" applyFill="1" applyBorder="1" applyAlignment="1" applyProtection="1">
      <alignment vertical="center" shrinkToFit="1"/>
    </xf>
    <xf numFmtId="178" fontId="4" fillId="14" borderId="89" xfId="3" applyNumberFormat="1" applyFont="1" applyFill="1" applyBorder="1" applyAlignment="1" applyProtection="1">
      <alignment vertical="center" shrinkToFit="1"/>
    </xf>
    <xf numFmtId="178" fontId="27" fillId="14" borderId="133" xfId="3" applyNumberFormat="1" applyFont="1" applyFill="1" applyBorder="1" applyAlignment="1" applyProtection="1">
      <alignment vertical="center" shrinkToFit="1"/>
    </xf>
    <xf numFmtId="178" fontId="4" fillId="15" borderId="45" xfId="3" applyNumberFormat="1" applyFont="1" applyFill="1" applyBorder="1" applyAlignment="1" applyProtection="1">
      <alignment vertical="center" shrinkToFit="1"/>
    </xf>
    <xf numFmtId="178" fontId="4" fillId="15" borderId="47" xfId="3" applyNumberFormat="1" applyFont="1" applyFill="1" applyBorder="1" applyAlignment="1" applyProtection="1">
      <alignment vertical="center" shrinkToFit="1"/>
    </xf>
    <xf numFmtId="178" fontId="4" fillId="15" borderId="91" xfId="3" applyNumberFormat="1" applyFont="1" applyFill="1" applyBorder="1" applyAlignment="1" applyProtection="1">
      <alignment vertical="center" shrinkToFit="1"/>
    </xf>
    <xf numFmtId="178" fontId="4" fillId="15" borderId="51" xfId="3" applyNumberFormat="1" applyFont="1" applyFill="1" applyBorder="1" applyAlignment="1" applyProtection="1">
      <alignment vertical="center" shrinkToFit="1"/>
    </xf>
    <xf numFmtId="178" fontId="4" fillId="15" borderId="85" xfId="3" applyNumberFormat="1" applyFont="1" applyFill="1" applyBorder="1" applyAlignment="1" applyProtection="1">
      <alignment vertical="center" shrinkToFit="1"/>
    </xf>
    <xf numFmtId="178" fontId="28" fillId="15" borderId="133" xfId="3" applyNumberFormat="1" applyFont="1" applyFill="1" applyBorder="1" applyAlignment="1" applyProtection="1">
      <alignment vertical="center" shrinkToFit="1"/>
    </xf>
  </cellXfs>
  <cellStyles count="5">
    <cellStyle name="桁区切り 2" xfId="1"/>
    <cellStyle name="標準" xfId="0" builtinId="0"/>
    <cellStyle name="標準 4" xfId="4"/>
    <cellStyle name="標準_■03研修記録簿・集計表（●）" xfId="2"/>
    <cellStyle name="標準_■12参考 様式" xfId="3"/>
  </cellStyles>
  <dxfs count="51">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ont>
        <color rgb="FF0070C0"/>
      </font>
    </dxf>
    <dxf>
      <font>
        <color rgb="FFFF0000"/>
      </font>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ont>
        <color rgb="FF0070C0"/>
      </font>
    </dxf>
    <dxf>
      <font>
        <color rgb="FFFF0000"/>
      </font>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s>
  <tableStyles count="0" defaultTableStyle="TableStyleMedium2" defaultPivotStyle="PivotStyleLight16"/>
  <colors>
    <mruColors>
      <color rgb="FF66FF66"/>
      <color rgb="FFFFFF66"/>
      <color rgb="FFFFCC66"/>
      <color rgb="FFFFFF00"/>
      <color rgb="FFFFCC00"/>
      <color rgb="FFFFCC99"/>
      <color rgb="FFFF9999"/>
      <color rgb="FFFF0066"/>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80</xdr:col>
      <xdr:colOff>53627</xdr:colOff>
      <xdr:row>1</xdr:row>
      <xdr:rowOff>232121</xdr:rowOff>
    </xdr:from>
    <xdr:ext cx="2018501" cy="825867"/>
    <xdr:sp macro="" textlink="">
      <xdr:nvSpPr>
        <xdr:cNvPr id="5" name="線吹き出し 2 (枠付き) 4" hidden="1">
          <a:extLst>
            <a:ext uri="{FF2B5EF4-FFF2-40B4-BE49-F238E27FC236}">
              <a16:creationId xmlns:a16="http://schemas.microsoft.com/office/drawing/2014/main" id="{00000000-0008-0000-0000-000005000000}"/>
            </a:ext>
          </a:extLst>
        </xdr:cNvPr>
        <xdr:cNvSpPr/>
      </xdr:nvSpPr>
      <xdr:spPr>
        <a:xfrm>
          <a:off x="20682056" y="531478"/>
          <a:ext cx="2018501" cy="825867"/>
        </a:xfrm>
        <a:prstGeom prst="borderCallout2">
          <a:avLst>
            <a:gd name="adj1" fmla="val 18750"/>
            <a:gd name="adj2" fmla="val -8333"/>
            <a:gd name="adj3" fmla="val 18750"/>
            <a:gd name="adj4" fmla="val -16667"/>
            <a:gd name="adj5" fmla="val 140554"/>
            <a:gd name="adj6" fmla="val -4419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82</xdr:col>
      <xdr:colOff>537881</xdr:colOff>
      <xdr:row>31</xdr:row>
      <xdr:rowOff>201707</xdr:rowOff>
    </xdr:from>
    <xdr:ext cx="1313180" cy="275717"/>
    <xdr:sp macro="" textlink="">
      <xdr:nvSpPr>
        <xdr:cNvPr id="7" name="線吹き出し 2 (枠付き) 6" hidden="1">
          <a:extLst>
            <a:ext uri="{FF2B5EF4-FFF2-40B4-BE49-F238E27FC236}">
              <a16:creationId xmlns:a16="http://schemas.microsoft.com/office/drawing/2014/main" id="{00000000-0008-0000-0000-000007000000}"/>
            </a:ext>
          </a:extLst>
        </xdr:cNvPr>
        <xdr:cNvSpPr/>
      </xdr:nvSpPr>
      <xdr:spPr>
        <a:xfrm>
          <a:off x="23207381" y="6692314"/>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82</xdr:col>
      <xdr:colOff>1108582</xdr:colOff>
      <xdr:row>19</xdr:row>
      <xdr:rowOff>71237</xdr:rowOff>
    </xdr:from>
    <xdr:ext cx="1313180" cy="459100"/>
    <xdr:sp macro="" textlink="">
      <xdr:nvSpPr>
        <xdr:cNvPr id="8" name="線吹き出し 2 (枠付き) 7" hidden="1">
          <a:extLst>
            <a:ext uri="{FF2B5EF4-FFF2-40B4-BE49-F238E27FC236}">
              <a16:creationId xmlns:a16="http://schemas.microsoft.com/office/drawing/2014/main" id="{00000000-0008-0000-0000-000008000000}"/>
            </a:ext>
          </a:extLst>
        </xdr:cNvPr>
        <xdr:cNvSpPr/>
      </xdr:nvSpPr>
      <xdr:spPr>
        <a:xfrm>
          <a:off x="23778082" y="4112558"/>
          <a:ext cx="1313180" cy="459100"/>
        </a:xfrm>
        <a:prstGeom prst="borderCallout2">
          <a:avLst>
            <a:gd name="adj1" fmla="val 18750"/>
            <a:gd name="adj2" fmla="val -8333"/>
            <a:gd name="adj3" fmla="val 18750"/>
            <a:gd name="adj4" fmla="val -16667"/>
            <a:gd name="adj5" fmla="val -56669"/>
            <a:gd name="adj6" fmla="val -4266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月は未使用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空白（関数なし）</a:t>
          </a:r>
        </a:p>
      </xdr:txBody>
    </xdr:sp>
    <xdr:clientData/>
  </xdr:oneCellAnchor>
  <xdr:oneCellAnchor>
    <xdr:from>
      <xdr:col>79</xdr:col>
      <xdr:colOff>544285</xdr:colOff>
      <xdr:row>31</xdr:row>
      <xdr:rowOff>204108</xdr:rowOff>
    </xdr:from>
    <xdr:ext cx="1313180" cy="275717"/>
    <xdr:sp macro="" textlink="">
      <xdr:nvSpPr>
        <xdr:cNvPr id="10" name="線吹き出し 2 (枠付き) 9" hidden="1">
          <a:extLst>
            <a:ext uri="{FF2B5EF4-FFF2-40B4-BE49-F238E27FC236}">
              <a16:creationId xmlns:a16="http://schemas.microsoft.com/office/drawing/2014/main" id="{00000000-0008-0000-0000-00000A000000}"/>
            </a:ext>
          </a:extLst>
        </xdr:cNvPr>
        <xdr:cNvSpPr/>
      </xdr:nvSpPr>
      <xdr:spPr>
        <a:xfrm flipH="1">
          <a:off x="19567071" y="6694715"/>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5" name="線吹き出し 2 (枠付き) 4" hidden="1">
          <a:extLst>
            <a:ext uri="{FF2B5EF4-FFF2-40B4-BE49-F238E27FC236}">
              <a16:creationId xmlns:a16="http://schemas.microsoft.com/office/drawing/2014/main" id="{00000000-0008-0000-0100-000005000000}"/>
            </a:ext>
          </a:extLst>
        </xdr:cNvPr>
        <xdr:cNvSpPr/>
      </xdr:nvSpPr>
      <xdr:spPr>
        <a:xfrm>
          <a:off x="24432025" y="8205107"/>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6" name="線吹き出し 2 (枠付き) 5" hidden="1">
          <a:extLst>
            <a:ext uri="{FF2B5EF4-FFF2-40B4-BE49-F238E27FC236}">
              <a16:creationId xmlns:a16="http://schemas.microsoft.com/office/drawing/2014/main" id="{00000000-0008-0000-0100-000006000000}"/>
            </a:ext>
          </a:extLst>
        </xdr:cNvPr>
        <xdr:cNvSpPr/>
      </xdr:nvSpPr>
      <xdr:spPr>
        <a:xfrm flipH="1">
          <a:off x="20818929" y="8261938"/>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7" name="線吹き出し 2 (枠付き) 6" hidden="1">
          <a:extLst>
            <a:ext uri="{FF2B5EF4-FFF2-40B4-BE49-F238E27FC236}">
              <a16:creationId xmlns:a16="http://schemas.microsoft.com/office/drawing/2014/main" id="{00000000-0008-0000-0100-000007000000}"/>
            </a:ext>
          </a:extLst>
        </xdr:cNvPr>
        <xdr:cNvSpPr/>
      </xdr:nvSpPr>
      <xdr:spPr>
        <a:xfrm flipH="1">
          <a:off x="20437927" y="3442609"/>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8" name="線吹き出し 2 (枠付き) 7" hidden="1">
          <a:extLst>
            <a:ext uri="{FF2B5EF4-FFF2-40B4-BE49-F238E27FC236}">
              <a16:creationId xmlns:a16="http://schemas.microsoft.com/office/drawing/2014/main" id="{00000000-0008-0000-0100-000008000000}"/>
            </a:ext>
          </a:extLst>
        </xdr:cNvPr>
        <xdr:cNvSpPr/>
      </xdr:nvSpPr>
      <xdr:spPr>
        <a:xfrm flipH="1">
          <a:off x="21839464" y="5783036"/>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9" name="線吹き出し 2 (枠付き) 8" hidden="1">
          <a:extLst>
            <a:ext uri="{FF2B5EF4-FFF2-40B4-BE49-F238E27FC236}">
              <a16:creationId xmlns:a16="http://schemas.microsoft.com/office/drawing/2014/main" id="{00000000-0008-0000-0100-000009000000}"/>
            </a:ext>
          </a:extLst>
        </xdr:cNvPr>
        <xdr:cNvSpPr/>
      </xdr:nvSpPr>
      <xdr:spPr>
        <a:xfrm>
          <a:off x="21324797" y="544286"/>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12" name="線吹き出し 2 (枠付き) 11" hidden="1">
          <a:extLst>
            <a:ext uri="{FF2B5EF4-FFF2-40B4-BE49-F238E27FC236}">
              <a16:creationId xmlns:a16="http://schemas.microsoft.com/office/drawing/2014/main" id="{00000000-0008-0000-0100-00000C000000}"/>
            </a:ext>
          </a:extLst>
        </xdr:cNvPr>
        <xdr:cNvSpPr/>
      </xdr:nvSpPr>
      <xdr:spPr>
        <a:xfrm flipH="1">
          <a:off x="18369643" y="1292678"/>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4" hidden="1">
          <a:extLst>
            <a:ext uri="{FF2B5EF4-FFF2-40B4-BE49-F238E27FC236}">
              <a16:creationId xmlns:a16="http://schemas.microsoft.com/office/drawing/2014/main" id="{3478BF86-BC0D-4439-98E9-5602382197F4}"/>
            </a:ext>
          </a:extLst>
        </xdr:cNvPr>
        <xdr:cNvSpPr/>
      </xdr:nvSpPr>
      <xdr:spPr>
        <a:xfrm>
          <a:off x="35909250"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5" hidden="1">
          <a:extLst>
            <a:ext uri="{FF2B5EF4-FFF2-40B4-BE49-F238E27FC236}">
              <a16:creationId xmlns:a16="http://schemas.microsoft.com/office/drawing/2014/main" id="{E6F246C6-76CE-4A39-9B02-E97AE03E39D3}"/>
            </a:ext>
          </a:extLst>
        </xdr:cNvPr>
        <xdr:cNvSpPr/>
      </xdr:nvSpPr>
      <xdr:spPr>
        <a:xfrm flipH="1">
          <a:off x="3590925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6" hidden="1">
          <a:extLst>
            <a:ext uri="{FF2B5EF4-FFF2-40B4-BE49-F238E27FC236}">
              <a16:creationId xmlns:a16="http://schemas.microsoft.com/office/drawing/2014/main" id="{F77968AD-8C68-4788-ADF2-C1B7D0736080}"/>
            </a:ext>
          </a:extLst>
        </xdr:cNvPr>
        <xdr:cNvSpPr/>
      </xdr:nvSpPr>
      <xdr:spPr>
        <a:xfrm flipH="1">
          <a:off x="35909250"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7" hidden="1">
          <a:extLst>
            <a:ext uri="{FF2B5EF4-FFF2-40B4-BE49-F238E27FC236}">
              <a16:creationId xmlns:a16="http://schemas.microsoft.com/office/drawing/2014/main" id="{5780DB77-82B4-4DD4-9816-05B311CA4440}"/>
            </a:ext>
          </a:extLst>
        </xdr:cNvPr>
        <xdr:cNvSpPr/>
      </xdr:nvSpPr>
      <xdr:spPr>
        <a:xfrm flipH="1">
          <a:off x="35909250"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8" hidden="1">
          <a:extLst>
            <a:ext uri="{FF2B5EF4-FFF2-40B4-BE49-F238E27FC236}">
              <a16:creationId xmlns:a16="http://schemas.microsoft.com/office/drawing/2014/main" id="{F3C8BDF2-96F5-4565-9BB6-0320DC691971}"/>
            </a:ext>
          </a:extLst>
        </xdr:cNvPr>
        <xdr:cNvSpPr/>
      </xdr:nvSpPr>
      <xdr:spPr>
        <a:xfrm>
          <a:off x="35909250"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11" hidden="1">
          <a:extLst>
            <a:ext uri="{FF2B5EF4-FFF2-40B4-BE49-F238E27FC236}">
              <a16:creationId xmlns:a16="http://schemas.microsoft.com/office/drawing/2014/main" id="{422ACBF6-E635-4BB7-8129-8024FEF250E6}"/>
            </a:ext>
          </a:extLst>
        </xdr:cNvPr>
        <xdr:cNvSpPr/>
      </xdr:nvSpPr>
      <xdr:spPr>
        <a:xfrm flipH="1">
          <a:off x="359092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F107"/>
  <sheetViews>
    <sheetView tabSelected="1" view="pageBreakPreview" zoomScale="60" zoomScaleNormal="75" workbookViewId="0">
      <selection activeCell="F1" sqref="F1"/>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6" width="4.6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21" style="4" hidden="1" customWidth="1"/>
    <col min="81" max="82" width="13.375" style="4" hidden="1" customWidth="1"/>
    <col min="83" max="84" width="17.625" style="4"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423" t="s">
        <v>0</v>
      </c>
      <c r="B1" s="424"/>
      <c r="C1" s="424"/>
      <c r="D1" s="424"/>
      <c r="E1" s="425"/>
      <c r="F1" s="1"/>
      <c r="G1" s="2"/>
      <c r="H1" s="2"/>
      <c r="I1" s="2"/>
      <c r="J1" s="3"/>
      <c r="L1" s="5"/>
      <c r="AJ1" s="6"/>
      <c r="AK1" s="6"/>
      <c r="AN1" s="520" t="s">
        <v>1</v>
      </c>
      <c r="AO1" s="520"/>
      <c r="AQ1" s="59"/>
      <c r="AU1" s="239" t="s">
        <v>117</v>
      </c>
    </row>
    <row r="2" spans="1:84" ht="24" customHeight="1">
      <c r="A2" s="7"/>
      <c r="B2" s="7"/>
      <c r="C2" s="7"/>
      <c r="D2" s="7"/>
      <c r="E2" s="7"/>
      <c r="G2" s="8"/>
      <c r="I2" s="9"/>
      <c r="J2" s="9"/>
      <c r="K2" s="9"/>
      <c r="L2" s="9"/>
      <c r="M2" s="9"/>
      <c r="N2" s="9"/>
      <c r="O2" s="9"/>
      <c r="P2" s="9"/>
      <c r="Q2" s="9"/>
      <c r="R2" s="9"/>
      <c r="W2" s="10"/>
      <c r="X2" s="10"/>
      <c r="AJ2" s="11"/>
      <c r="AK2" s="11"/>
      <c r="AN2" s="521"/>
      <c r="AO2" s="521"/>
      <c r="AQ2" s="60"/>
    </row>
    <row r="3" spans="1:84" ht="24" customHeight="1">
      <c r="A3" s="426">
        <v>45046</v>
      </c>
      <c r="B3" s="426"/>
      <c r="C3" s="426"/>
      <c r="D3" s="426"/>
      <c r="E3" s="426"/>
      <c r="F3" s="426"/>
      <c r="G3" s="426"/>
      <c r="H3" s="427" t="s">
        <v>192</v>
      </c>
      <c r="I3" s="427"/>
      <c r="J3" s="427"/>
      <c r="K3" s="427"/>
      <c r="L3" s="427"/>
      <c r="M3" s="427"/>
      <c r="N3" s="427"/>
      <c r="O3" s="427"/>
      <c r="P3" s="427"/>
      <c r="Q3" s="427"/>
      <c r="R3" s="427"/>
      <c r="S3" s="427"/>
      <c r="T3" s="427"/>
      <c r="U3" s="427"/>
      <c r="V3" s="427"/>
      <c r="W3" s="427"/>
      <c r="X3" s="427"/>
      <c r="Y3" s="427"/>
      <c r="Z3" s="427"/>
      <c r="AJ3" s="11"/>
      <c r="AK3" s="11"/>
      <c r="AN3" s="521"/>
      <c r="AO3" s="521"/>
      <c r="AQ3" s="60"/>
      <c r="AS3" s="397">
        <f>A3</f>
        <v>45046</v>
      </c>
      <c r="AT3" s="398"/>
      <c r="AU3" s="398"/>
      <c r="AV3" s="398"/>
      <c r="AW3" s="399" t="s">
        <v>193</v>
      </c>
      <c r="AX3" s="399"/>
      <c r="AY3" s="399"/>
      <c r="AZ3" s="399"/>
      <c r="BA3" s="399"/>
      <c r="BB3" s="399"/>
      <c r="BC3" s="244"/>
      <c r="BE3" s="245" t="s">
        <v>2</v>
      </c>
      <c r="BF3" s="414" t="str">
        <f>IF(AE5="","",AE5)</f>
        <v/>
      </c>
      <c r="BG3" s="415"/>
    </row>
    <row r="4" spans="1:84" ht="8.1" customHeight="1">
      <c r="A4" s="426"/>
      <c r="B4" s="426"/>
      <c r="C4" s="426"/>
      <c r="D4" s="426"/>
      <c r="E4" s="426"/>
      <c r="F4" s="426"/>
      <c r="G4" s="426"/>
      <c r="H4" s="427"/>
      <c r="I4" s="427"/>
      <c r="J4" s="427"/>
      <c r="K4" s="427"/>
      <c r="L4" s="427"/>
      <c r="M4" s="427"/>
      <c r="N4" s="427"/>
      <c r="O4" s="427"/>
      <c r="P4" s="427"/>
      <c r="Q4" s="427"/>
      <c r="R4" s="427"/>
      <c r="S4" s="427"/>
      <c r="T4" s="427"/>
      <c r="U4" s="427"/>
      <c r="V4" s="427"/>
      <c r="W4" s="427"/>
      <c r="X4" s="427"/>
      <c r="Y4" s="427"/>
      <c r="Z4" s="427"/>
      <c r="AJ4" s="11"/>
      <c r="AK4" s="11"/>
      <c r="AO4" s="60"/>
      <c r="AQ4" s="60"/>
      <c r="AS4" s="398"/>
      <c r="AT4" s="398"/>
      <c r="AU4" s="398"/>
      <c r="AV4" s="398"/>
      <c r="AW4" s="399"/>
      <c r="AX4" s="399"/>
      <c r="AY4" s="399"/>
      <c r="AZ4" s="399"/>
      <c r="BA4" s="399"/>
      <c r="BB4" s="399"/>
      <c r="BC4" s="244"/>
      <c r="BE4" s="85"/>
    </row>
    <row r="5" spans="1:84" ht="24" customHeight="1">
      <c r="A5" s="426"/>
      <c r="B5" s="426"/>
      <c r="C5" s="426"/>
      <c r="D5" s="426"/>
      <c r="E5" s="426"/>
      <c r="F5" s="426"/>
      <c r="G5" s="426"/>
      <c r="H5" s="427"/>
      <c r="I5" s="427"/>
      <c r="J5" s="427"/>
      <c r="K5" s="427"/>
      <c r="L5" s="427"/>
      <c r="M5" s="427"/>
      <c r="N5" s="427"/>
      <c r="O5" s="427"/>
      <c r="P5" s="427"/>
      <c r="Q5" s="427"/>
      <c r="R5" s="427"/>
      <c r="S5" s="427"/>
      <c r="T5" s="427"/>
      <c r="U5" s="427"/>
      <c r="V5" s="427"/>
      <c r="W5" s="427"/>
      <c r="X5" s="427"/>
      <c r="Y5" s="427"/>
      <c r="Z5" s="427"/>
      <c r="AB5" s="428" t="s">
        <v>2</v>
      </c>
      <c r="AC5" s="428"/>
      <c r="AD5" s="428"/>
      <c r="AE5" s="429"/>
      <c r="AF5" s="430"/>
      <c r="AG5" s="430"/>
      <c r="AH5" s="430"/>
      <c r="AI5" s="430"/>
      <c r="AJ5" s="431"/>
      <c r="AL5" s="12" t="s">
        <v>3</v>
      </c>
      <c r="AM5" s="519"/>
      <c r="AN5" s="519"/>
      <c r="AO5" s="519"/>
      <c r="AQ5" s="60"/>
      <c r="AS5" s="398"/>
      <c r="AT5" s="398"/>
      <c r="AU5" s="398"/>
      <c r="AV5" s="398"/>
      <c r="AW5" s="399"/>
      <c r="AX5" s="399"/>
      <c r="AY5" s="399"/>
      <c r="AZ5" s="399"/>
      <c r="BA5" s="399"/>
      <c r="BB5" s="399"/>
      <c r="BC5" s="244"/>
      <c r="BE5" s="245" t="s">
        <v>118</v>
      </c>
      <c r="BF5" s="414" t="str">
        <f>IF(AM5="","",AM5)</f>
        <v/>
      </c>
      <c r="BG5" s="415"/>
    </row>
    <row r="6" spans="1:84" ht="8.1" customHeight="1" thickBot="1">
      <c r="N6" s="8"/>
      <c r="O6" s="8"/>
      <c r="P6" s="8"/>
      <c r="Q6" s="8"/>
      <c r="R6" s="8"/>
      <c r="S6" s="8"/>
      <c r="T6" s="8"/>
      <c r="U6" s="8"/>
      <c r="V6" s="8"/>
      <c r="W6" s="8"/>
      <c r="X6" s="8"/>
      <c r="Y6" s="8"/>
      <c r="Z6" s="8"/>
      <c r="AA6" s="8"/>
      <c r="AB6" s="8"/>
      <c r="AC6" s="8"/>
      <c r="AJ6" s="8"/>
      <c r="AK6" s="8"/>
      <c r="AN6" s="8"/>
      <c r="AQ6" s="60"/>
    </row>
    <row r="7" spans="1:84" ht="15.75" customHeight="1">
      <c r="A7" s="432" t="s">
        <v>4</v>
      </c>
      <c r="B7" s="433"/>
      <c r="C7" s="410" t="s">
        <v>5</v>
      </c>
      <c r="D7" s="410" t="s">
        <v>6</v>
      </c>
      <c r="E7" s="437" t="s">
        <v>111</v>
      </c>
      <c r="F7" s="437" t="s">
        <v>7</v>
      </c>
      <c r="G7" s="421">
        <f>G36</f>
        <v>45017</v>
      </c>
      <c r="H7" s="421">
        <f t="shared" ref="H7:AJ7" si="0">H36</f>
        <v>45018</v>
      </c>
      <c r="I7" s="421">
        <f t="shared" si="0"/>
        <v>45019</v>
      </c>
      <c r="J7" s="421">
        <f t="shared" si="0"/>
        <v>45020</v>
      </c>
      <c r="K7" s="421">
        <f t="shared" si="0"/>
        <v>45021</v>
      </c>
      <c r="L7" s="421">
        <f t="shared" si="0"/>
        <v>45022</v>
      </c>
      <c r="M7" s="421">
        <f t="shared" si="0"/>
        <v>45023</v>
      </c>
      <c r="N7" s="421">
        <f t="shared" si="0"/>
        <v>45024</v>
      </c>
      <c r="O7" s="421">
        <f t="shared" si="0"/>
        <v>45025</v>
      </c>
      <c r="P7" s="421">
        <f t="shared" si="0"/>
        <v>45026</v>
      </c>
      <c r="Q7" s="421">
        <f t="shared" si="0"/>
        <v>45027</v>
      </c>
      <c r="R7" s="421">
        <f t="shared" si="0"/>
        <v>45028</v>
      </c>
      <c r="S7" s="421">
        <f t="shared" si="0"/>
        <v>45029</v>
      </c>
      <c r="T7" s="421">
        <f t="shared" si="0"/>
        <v>45030</v>
      </c>
      <c r="U7" s="421">
        <f t="shared" si="0"/>
        <v>45031</v>
      </c>
      <c r="V7" s="421">
        <f t="shared" si="0"/>
        <v>45032</v>
      </c>
      <c r="W7" s="421">
        <f t="shared" si="0"/>
        <v>45033</v>
      </c>
      <c r="X7" s="421">
        <f t="shared" si="0"/>
        <v>45034</v>
      </c>
      <c r="Y7" s="421">
        <f t="shared" si="0"/>
        <v>45035</v>
      </c>
      <c r="Z7" s="421">
        <f t="shared" si="0"/>
        <v>45036</v>
      </c>
      <c r="AA7" s="421">
        <f t="shared" si="0"/>
        <v>45037</v>
      </c>
      <c r="AB7" s="421">
        <f t="shared" si="0"/>
        <v>45038</v>
      </c>
      <c r="AC7" s="421">
        <f t="shared" si="0"/>
        <v>45039</v>
      </c>
      <c r="AD7" s="421">
        <f t="shared" si="0"/>
        <v>45040</v>
      </c>
      <c r="AE7" s="421">
        <f t="shared" si="0"/>
        <v>45041</v>
      </c>
      <c r="AF7" s="421">
        <f t="shared" si="0"/>
        <v>45042</v>
      </c>
      <c r="AG7" s="421">
        <f t="shared" si="0"/>
        <v>45043</v>
      </c>
      <c r="AH7" s="421">
        <f t="shared" si="0"/>
        <v>45044</v>
      </c>
      <c r="AI7" s="444">
        <f t="shared" si="0"/>
        <v>45045</v>
      </c>
      <c r="AJ7" s="446">
        <f t="shared" si="0"/>
        <v>45046</v>
      </c>
      <c r="AK7" s="448"/>
      <c r="AL7" s="440" t="s">
        <v>8</v>
      </c>
      <c r="AM7" s="440" t="s">
        <v>9</v>
      </c>
      <c r="AN7" s="440" t="s">
        <v>10</v>
      </c>
      <c r="AO7" s="440" t="s">
        <v>11</v>
      </c>
      <c r="AQ7" s="60"/>
      <c r="AR7" s="442"/>
      <c r="AS7" s="410" t="s">
        <v>137</v>
      </c>
      <c r="AT7" s="410" t="s">
        <v>119</v>
      </c>
      <c r="AU7" s="412" t="s">
        <v>120</v>
      </c>
      <c r="AV7" s="408" t="s">
        <v>121</v>
      </c>
      <c r="AW7" s="406" t="s">
        <v>122</v>
      </c>
      <c r="AX7" s="408" t="s">
        <v>123</v>
      </c>
      <c r="AY7" s="406" t="s">
        <v>124</v>
      </c>
      <c r="AZ7" s="408" t="s">
        <v>125</v>
      </c>
      <c r="BA7" s="406" t="s">
        <v>126</v>
      </c>
      <c r="BB7" s="400" t="s">
        <v>127</v>
      </c>
      <c r="BC7" s="400" t="s">
        <v>128</v>
      </c>
      <c r="BD7" s="400" t="s">
        <v>129</v>
      </c>
      <c r="BE7" s="402" t="s">
        <v>130</v>
      </c>
      <c r="BF7" s="402" t="s">
        <v>188</v>
      </c>
      <c r="BG7" s="404" t="s">
        <v>131</v>
      </c>
    </row>
    <row r="8" spans="1:84" ht="15.75" customHeight="1" thickBot="1">
      <c r="A8" s="434"/>
      <c r="B8" s="435"/>
      <c r="C8" s="436"/>
      <c r="D8" s="436"/>
      <c r="E8" s="438"/>
      <c r="F8" s="438"/>
      <c r="G8" s="422" t="s">
        <v>12</v>
      </c>
      <c r="H8" s="422" t="s">
        <v>13</v>
      </c>
      <c r="I8" s="422" t="s">
        <v>14</v>
      </c>
      <c r="J8" s="422" t="s">
        <v>15</v>
      </c>
      <c r="K8" s="422" t="s">
        <v>16</v>
      </c>
      <c r="L8" s="422" t="s">
        <v>17</v>
      </c>
      <c r="M8" s="422" t="s">
        <v>18</v>
      </c>
      <c r="N8" s="422" t="s">
        <v>19</v>
      </c>
      <c r="O8" s="422" t="s">
        <v>20</v>
      </c>
      <c r="P8" s="422" t="s">
        <v>21</v>
      </c>
      <c r="Q8" s="422" t="s">
        <v>22</v>
      </c>
      <c r="R8" s="422" t="s">
        <v>23</v>
      </c>
      <c r="S8" s="422" t="s">
        <v>24</v>
      </c>
      <c r="T8" s="422" t="s">
        <v>25</v>
      </c>
      <c r="U8" s="422" t="s">
        <v>26</v>
      </c>
      <c r="V8" s="422" t="s">
        <v>27</v>
      </c>
      <c r="W8" s="422">
        <v>0</v>
      </c>
      <c r="X8" s="422">
        <v>0</v>
      </c>
      <c r="Y8" s="422">
        <v>0</v>
      </c>
      <c r="Z8" s="422">
        <v>0</v>
      </c>
      <c r="AA8" s="422">
        <v>0</v>
      </c>
      <c r="AB8" s="422">
        <v>0</v>
      </c>
      <c r="AC8" s="422">
        <v>0</v>
      </c>
      <c r="AD8" s="422">
        <v>0</v>
      </c>
      <c r="AE8" s="422">
        <v>0</v>
      </c>
      <c r="AF8" s="422">
        <v>0</v>
      </c>
      <c r="AG8" s="422">
        <v>0</v>
      </c>
      <c r="AH8" s="422">
        <v>0</v>
      </c>
      <c r="AI8" s="445">
        <v>0</v>
      </c>
      <c r="AJ8" s="447">
        <v>0</v>
      </c>
      <c r="AK8" s="449"/>
      <c r="AL8" s="441"/>
      <c r="AM8" s="441"/>
      <c r="AN8" s="441"/>
      <c r="AO8" s="441"/>
      <c r="AQ8" s="60"/>
      <c r="AR8" s="443"/>
      <c r="AS8" s="411"/>
      <c r="AT8" s="411"/>
      <c r="AU8" s="413"/>
      <c r="AV8" s="409"/>
      <c r="AW8" s="407"/>
      <c r="AX8" s="409"/>
      <c r="AY8" s="407"/>
      <c r="AZ8" s="409"/>
      <c r="BA8" s="407"/>
      <c r="BB8" s="401"/>
      <c r="BC8" s="401"/>
      <c r="BD8" s="401"/>
      <c r="BE8" s="403"/>
      <c r="BF8" s="403"/>
      <c r="BG8" s="405"/>
      <c r="CB8" s="518" t="s">
        <v>112</v>
      </c>
      <c r="CC8" s="495" t="s">
        <v>113</v>
      </c>
      <c r="CD8" s="495" t="s">
        <v>114</v>
      </c>
      <c r="CE8" s="495" t="s">
        <v>115</v>
      </c>
      <c r="CF8" s="495" t="s">
        <v>116</v>
      </c>
    </row>
    <row r="9" spans="1:84" ht="15.75" customHeight="1">
      <c r="A9" s="434"/>
      <c r="B9" s="435"/>
      <c r="C9" s="436"/>
      <c r="D9" s="436"/>
      <c r="E9" s="438"/>
      <c r="F9" s="438"/>
      <c r="G9" s="422">
        <v>42380</v>
      </c>
      <c r="H9" s="422">
        <v>42411</v>
      </c>
      <c r="I9" s="422">
        <v>42449</v>
      </c>
      <c r="J9" s="422">
        <v>42450</v>
      </c>
      <c r="K9" s="422">
        <v>42489</v>
      </c>
      <c r="L9" s="422">
        <v>42493</v>
      </c>
      <c r="M9" s="422">
        <v>42494</v>
      </c>
      <c r="N9" s="422">
        <v>42495</v>
      </c>
      <c r="O9" s="422">
        <v>42569</v>
      </c>
      <c r="P9" s="422">
        <v>42593</v>
      </c>
      <c r="Q9" s="422">
        <v>42632</v>
      </c>
      <c r="R9" s="422">
        <v>42635</v>
      </c>
      <c r="S9" s="422">
        <v>42653</v>
      </c>
      <c r="T9" s="422">
        <v>42677</v>
      </c>
      <c r="U9" s="422">
        <v>42697</v>
      </c>
      <c r="V9" s="422">
        <v>42727</v>
      </c>
      <c r="W9" s="422">
        <v>0</v>
      </c>
      <c r="X9" s="422">
        <v>0</v>
      </c>
      <c r="Y9" s="422">
        <v>0</v>
      </c>
      <c r="Z9" s="422">
        <v>0</v>
      </c>
      <c r="AA9" s="422">
        <v>0</v>
      </c>
      <c r="AB9" s="422">
        <v>0</v>
      </c>
      <c r="AC9" s="422">
        <v>0</v>
      </c>
      <c r="AD9" s="422">
        <v>0</v>
      </c>
      <c r="AE9" s="422">
        <v>0</v>
      </c>
      <c r="AF9" s="422">
        <v>0</v>
      </c>
      <c r="AG9" s="422">
        <v>0</v>
      </c>
      <c r="AH9" s="422">
        <v>0</v>
      </c>
      <c r="AI9" s="445">
        <v>0</v>
      </c>
      <c r="AJ9" s="447">
        <v>0</v>
      </c>
      <c r="AK9" s="449"/>
      <c r="AL9" s="441"/>
      <c r="AM9" s="441"/>
      <c r="AN9" s="441"/>
      <c r="AO9" s="441"/>
      <c r="AQ9" s="60"/>
      <c r="AR9" s="416" t="s">
        <v>132</v>
      </c>
      <c r="AS9" s="328" t="str">
        <f>IFERROR(INDEX($B$11:$F$31,MATCH("TR",$B$11:$B$31,0),2),"")</f>
        <v/>
      </c>
      <c r="AT9" s="330"/>
      <c r="AU9" s="345" t="str">
        <f>IFERROR(INDEX($B$11:$F$31,MATCH("TR",$B$11:$B$31,0),5),"")</f>
        <v/>
      </c>
      <c r="AV9" s="346"/>
      <c r="AW9" s="347">
        <f>IF(90000&lt;=AV9,90000,AV9)</f>
        <v>0</v>
      </c>
      <c r="AX9" s="348"/>
      <c r="AY9" s="349"/>
      <c r="AZ9" s="396"/>
      <c r="BA9" s="347">
        <f>IF(20000&lt;=AZ9,20000,AZ9)</f>
        <v>0</v>
      </c>
      <c r="BB9" s="351"/>
      <c r="BC9" s="350"/>
      <c r="BD9" s="350"/>
      <c r="BE9" s="350"/>
      <c r="BF9" s="350"/>
      <c r="BG9" s="395"/>
      <c r="BI9" s="336" t="s">
        <v>43</v>
      </c>
      <c r="BJ9" s="337"/>
      <c r="BK9" s="105">
        <f>IF(AW1&lt;&gt;"",AW1,BI13)</f>
        <v>0.8</v>
      </c>
      <c r="BL9" s="106"/>
      <c r="BM9" s="106"/>
      <c r="BN9" s="106"/>
      <c r="BO9" s="106"/>
      <c r="BP9" s="106"/>
      <c r="BQ9" s="106"/>
      <c r="BR9" s="106"/>
      <c r="BS9" s="106"/>
      <c r="BT9" s="106"/>
      <c r="BU9" s="106"/>
      <c r="BV9" s="106"/>
      <c r="BW9" s="106"/>
      <c r="BX9" s="106"/>
      <c r="BY9" s="106"/>
      <c r="BZ9" s="106"/>
      <c r="CA9" s="106"/>
      <c r="CB9" s="518"/>
      <c r="CC9" s="495"/>
      <c r="CD9" s="495"/>
      <c r="CE9" s="495"/>
      <c r="CF9" s="495"/>
    </row>
    <row r="10" spans="1:84" ht="15.75" customHeight="1" thickBot="1">
      <c r="A10" s="434"/>
      <c r="B10" s="435"/>
      <c r="C10" s="411"/>
      <c r="D10" s="411"/>
      <c r="E10" s="439"/>
      <c r="F10" s="439"/>
      <c r="G10" s="422">
        <v>0</v>
      </c>
      <c r="H10" s="422">
        <v>0</v>
      </c>
      <c r="I10" s="422">
        <v>0</v>
      </c>
      <c r="J10" s="422">
        <v>0</v>
      </c>
      <c r="K10" s="422">
        <v>0</v>
      </c>
      <c r="L10" s="422">
        <v>0</v>
      </c>
      <c r="M10" s="422">
        <v>0</v>
      </c>
      <c r="N10" s="422">
        <v>0</v>
      </c>
      <c r="O10" s="422">
        <v>0</v>
      </c>
      <c r="P10" s="422">
        <v>0</v>
      </c>
      <c r="Q10" s="422">
        <v>0</v>
      </c>
      <c r="R10" s="422">
        <v>0</v>
      </c>
      <c r="S10" s="422">
        <v>0</v>
      </c>
      <c r="T10" s="422">
        <v>0</v>
      </c>
      <c r="U10" s="422">
        <v>0</v>
      </c>
      <c r="V10" s="422">
        <v>0</v>
      </c>
      <c r="W10" s="422">
        <v>0</v>
      </c>
      <c r="X10" s="422">
        <v>0</v>
      </c>
      <c r="Y10" s="422">
        <v>0</v>
      </c>
      <c r="Z10" s="422">
        <v>0</v>
      </c>
      <c r="AA10" s="422">
        <v>0</v>
      </c>
      <c r="AB10" s="422">
        <v>0</v>
      </c>
      <c r="AC10" s="422">
        <v>0</v>
      </c>
      <c r="AD10" s="422">
        <v>0</v>
      </c>
      <c r="AE10" s="422">
        <v>0</v>
      </c>
      <c r="AF10" s="422">
        <v>0</v>
      </c>
      <c r="AG10" s="422">
        <v>0</v>
      </c>
      <c r="AH10" s="422">
        <v>0</v>
      </c>
      <c r="AI10" s="445">
        <v>0</v>
      </c>
      <c r="AJ10" s="447">
        <v>0</v>
      </c>
      <c r="AK10" s="449"/>
      <c r="AL10" s="441"/>
      <c r="AM10" s="441"/>
      <c r="AN10" s="441"/>
      <c r="AO10" s="441"/>
      <c r="AQ10" s="60"/>
      <c r="AR10" s="417"/>
      <c r="AS10" s="329"/>
      <c r="AT10" s="331"/>
      <c r="AU10" s="320"/>
      <c r="AV10" s="334"/>
      <c r="AW10" s="323"/>
      <c r="AX10" s="311"/>
      <c r="AY10" s="310"/>
      <c r="AZ10" s="390"/>
      <c r="BA10" s="323"/>
      <c r="BB10" s="313"/>
      <c r="BC10" s="312"/>
      <c r="BD10" s="312"/>
      <c r="BE10" s="312"/>
      <c r="BF10" s="312"/>
      <c r="BG10" s="387"/>
      <c r="BI10" s="106"/>
      <c r="BJ10" s="106"/>
      <c r="BK10" s="106"/>
      <c r="BL10" s="106"/>
      <c r="BM10" s="106"/>
      <c r="BN10" s="106"/>
      <c r="BO10" s="106"/>
      <c r="BP10" s="106"/>
      <c r="BQ10" s="106"/>
      <c r="BR10" s="106"/>
      <c r="BS10" s="106"/>
      <c r="BT10" s="106"/>
      <c r="BU10" s="106"/>
      <c r="BV10" s="106"/>
      <c r="BW10" s="106"/>
      <c r="BX10" s="106"/>
      <c r="BY10" s="106"/>
      <c r="BZ10" s="106"/>
      <c r="CA10" s="106"/>
      <c r="CB10" s="518"/>
      <c r="CC10" s="495"/>
      <c r="CD10" s="495"/>
      <c r="CE10" s="495"/>
      <c r="CF10" s="495"/>
    </row>
    <row r="11" spans="1:84" ht="16.5" customHeight="1">
      <c r="A11" s="467"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203"/>
      <c r="AL11" s="18">
        <f t="shared" ref="AL11:AL29" si="1">COUNTA(G11:AK11)-COUNTIF(G11:AK11,"集")-COUNTIF(G11:AK11,"休")-COUNTIF(G11:AK11,"外")</f>
        <v>0</v>
      </c>
      <c r="AM11" s="18">
        <f t="shared" ref="AM11:AM30" si="2">COUNTIF(G11:AK11,"集")</f>
        <v>0</v>
      </c>
      <c r="AN11" s="81">
        <f>AL11+BC11</f>
        <v>0</v>
      </c>
      <c r="AO11" s="81">
        <f>AM11+BD11</f>
        <v>0</v>
      </c>
      <c r="AQ11" s="60"/>
      <c r="AR11" s="417"/>
      <c r="AS11" s="316" t="str">
        <f ca="1">IF(AS9="","",IFERROR(INDEX(INDIRECT("$B$" &amp; AS9+11 &amp;  ":$F$31"),MATCH("TR",INDIRECT("$B$" &amp; AS9+11 &amp; ":$B$31"),0),2),""))</f>
        <v/>
      </c>
      <c r="AT11" s="317"/>
      <c r="AU11" s="332" t="str">
        <f ca="1">IF(AS9="","",IFERROR(INDEX(INDIRECT("$B$" &amp; AS9+11 &amp;  ":$F$31"),MATCH("TR",INDIRECT("$B$" &amp; AS9+11 &amp; ":$B$31"),0),5),""))</f>
        <v/>
      </c>
      <c r="AV11" s="321"/>
      <c r="AW11" s="323">
        <f>IF(90000&lt;=AV11,90000,AV11)</f>
        <v>0</v>
      </c>
      <c r="AX11" s="311"/>
      <c r="AY11" s="310"/>
      <c r="AZ11" s="390"/>
      <c r="BA11" s="323">
        <f>IF(20000&lt;=AZ11,20000,AZ11)</f>
        <v>0</v>
      </c>
      <c r="BB11" s="313"/>
      <c r="BC11" s="312"/>
      <c r="BD11" s="312"/>
      <c r="BE11" s="312"/>
      <c r="BF11" s="312"/>
      <c r="BG11" s="387"/>
      <c r="BI11" s="338" t="s">
        <v>45</v>
      </c>
      <c r="BJ11" s="338"/>
      <c r="BK11" s="338"/>
      <c r="BL11" s="338"/>
      <c r="BM11" s="107" t="s">
        <v>46</v>
      </c>
      <c r="BN11" s="107" t="s">
        <v>47</v>
      </c>
      <c r="BO11" s="108" t="s">
        <v>48</v>
      </c>
      <c r="BP11" s="111"/>
      <c r="BQ11" s="111"/>
      <c r="BR11" s="111"/>
      <c r="BS11" s="111"/>
      <c r="BT11" s="111"/>
      <c r="BU11" s="111"/>
      <c r="BV11" s="111"/>
      <c r="BW11" s="111"/>
      <c r="BX11" s="111"/>
      <c r="BY11" s="111"/>
      <c r="BZ11" s="111"/>
      <c r="CA11" s="111"/>
      <c r="CB11" s="114" t="str">
        <f t="shared" ref="CB11:CB30" si="3">B11&amp;E11&amp;F11</f>
        <v/>
      </c>
      <c r="CC11" s="113">
        <f t="shared" ref="CC11:CC30" si="4">AN11</f>
        <v>0</v>
      </c>
      <c r="CD11" s="113">
        <f t="shared" ref="CD11:CD30" si="5">AO11</f>
        <v>0</v>
      </c>
      <c r="CE11" s="82"/>
      <c r="CF11" s="82"/>
    </row>
    <row r="12" spans="1:84" ht="16.5" customHeight="1">
      <c r="A12" s="468"/>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204"/>
      <c r="AL12" s="23">
        <f t="shared" si="1"/>
        <v>0</v>
      </c>
      <c r="AM12" s="23">
        <f t="shared" si="2"/>
        <v>0</v>
      </c>
      <c r="AN12" s="23">
        <f t="shared" ref="AN12:AN30" si="6">AL12+CE12</f>
        <v>0</v>
      </c>
      <c r="AO12" s="23">
        <f t="shared" ref="AO12:AO30" si="7">AM12+CF12</f>
        <v>0</v>
      </c>
      <c r="AP12" s="14"/>
      <c r="AQ12" s="13"/>
      <c r="AR12" s="417"/>
      <c r="AS12" s="316"/>
      <c r="AT12" s="318"/>
      <c r="AU12" s="333"/>
      <c r="AV12" s="334"/>
      <c r="AW12" s="323"/>
      <c r="AX12" s="311"/>
      <c r="AY12" s="310"/>
      <c r="AZ12" s="390"/>
      <c r="BA12" s="323"/>
      <c r="BB12" s="313"/>
      <c r="BC12" s="312"/>
      <c r="BD12" s="312"/>
      <c r="BE12" s="312"/>
      <c r="BF12" s="312"/>
      <c r="BG12" s="387"/>
      <c r="BI12" s="109">
        <v>1</v>
      </c>
      <c r="BJ12" s="110" t="s">
        <v>49</v>
      </c>
      <c r="BK12" s="110"/>
      <c r="BL12" s="108"/>
      <c r="BM12" s="107">
        <v>1.05</v>
      </c>
      <c r="BN12" s="338">
        <f>IF(BK9="新規",BM13,IF(BK9&lt;BI15,BM15,IF(AND(BK9&gt;=BI14,BK9&lt;BK14),BM14,IF(AND(BK9&gt;=BI13,BK9&lt;BK13),BM13,IF(BK9=BI12,BM12,"")))))</f>
        <v>1</v>
      </c>
      <c r="BO12" s="339" t="str">
        <f>IF(AW1&lt;&gt;"",BN12*90000,"")</f>
        <v/>
      </c>
      <c r="BP12" s="112"/>
      <c r="BQ12" s="112"/>
      <c r="BR12" s="112"/>
      <c r="BS12" s="112"/>
      <c r="BT12" s="112"/>
      <c r="BU12" s="112"/>
      <c r="BV12" s="112"/>
      <c r="BW12" s="112"/>
      <c r="BX12" s="112"/>
      <c r="BY12" s="112"/>
      <c r="BZ12" s="112"/>
      <c r="CA12" s="112"/>
      <c r="CB12" s="19" t="str">
        <f t="shared" si="3"/>
        <v/>
      </c>
      <c r="CC12" s="75">
        <f t="shared" si="4"/>
        <v>0</v>
      </c>
      <c r="CD12" s="75">
        <f t="shared" si="5"/>
        <v>0</v>
      </c>
      <c r="CE12" s="82"/>
      <c r="CF12" s="82"/>
    </row>
    <row r="13" spans="1:84" ht="16.5" customHeight="1">
      <c r="A13" s="468"/>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204"/>
      <c r="AL13" s="23">
        <f t="shared" si="1"/>
        <v>0</v>
      </c>
      <c r="AM13" s="23">
        <f t="shared" si="2"/>
        <v>0</v>
      </c>
      <c r="AN13" s="23">
        <f t="shared" si="6"/>
        <v>0</v>
      </c>
      <c r="AO13" s="23">
        <f t="shared" si="7"/>
        <v>0</v>
      </c>
      <c r="AR13" s="417"/>
      <c r="AS13" s="316" t="str">
        <f ca="1">IF(AS11="","",IFERROR(INDEX(INDIRECT("$B$" &amp; AS11+11 &amp;  ":$F$31"),MATCH("TR",INDIRECT("$B$" &amp; AS11+11 &amp; ":$B$31"),0),2),""))</f>
        <v/>
      </c>
      <c r="AT13" s="317"/>
      <c r="AU13" s="319" t="str">
        <f ca="1">IF(AS11="","",IFERROR(INDEX(INDIRECT("$B$" &amp; AS11+11 &amp;  ":$F$31"),MATCH("TR",INDIRECT("$B$" &amp; AS11+11 &amp; ":$B$31"),0),5),""))</f>
        <v/>
      </c>
      <c r="AV13" s="321"/>
      <c r="AW13" s="323">
        <f>IF(90000&lt;=AV13,90000,AV13)</f>
        <v>0</v>
      </c>
      <c r="AX13" s="311"/>
      <c r="AY13" s="310"/>
      <c r="AZ13" s="390"/>
      <c r="BA13" s="323">
        <f>IF(20000&lt;=AZ13,20000,AZ13)</f>
        <v>0</v>
      </c>
      <c r="BB13" s="313"/>
      <c r="BC13" s="312"/>
      <c r="BD13" s="312"/>
      <c r="BE13" s="312"/>
      <c r="BF13" s="312"/>
      <c r="BG13" s="387"/>
      <c r="BI13" s="109">
        <v>0.8</v>
      </c>
      <c r="BJ13" s="110" t="s">
        <v>49</v>
      </c>
      <c r="BK13" s="110">
        <v>1</v>
      </c>
      <c r="BL13" s="108" t="s">
        <v>50</v>
      </c>
      <c r="BM13" s="107">
        <v>1</v>
      </c>
      <c r="BN13" s="338"/>
      <c r="BO13" s="340"/>
      <c r="BP13" s="112"/>
      <c r="BQ13" s="112"/>
      <c r="BR13" s="112"/>
      <c r="BS13" s="112"/>
      <c r="BT13" s="112"/>
      <c r="BU13" s="112"/>
      <c r="BV13" s="112"/>
      <c r="BW13" s="112"/>
      <c r="BX13" s="112"/>
      <c r="BY13" s="112"/>
      <c r="BZ13" s="112"/>
      <c r="CA13" s="112"/>
      <c r="CB13" s="19" t="str">
        <f t="shared" si="3"/>
        <v/>
      </c>
      <c r="CC13" s="75">
        <f t="shared" si="4"/>
        <v>0</v>
      </c>
      <c r="CD13" s="75">
        <f t="shared" si="5"/>
        <v>0</v>
      </c>
      <c r="CE13" s="82"/>
      <c r="CF13" s="82"/>
    </row>
    <row r="14" spans="1:84" ht="16.5" customHeight="1">
      <c r="A14" s="468"/>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204"/>
      <c r="AL14" s="23">
        <f t="shared" si="1"/>
        <v>0</v>
      </c>
      <c r="AM14" s="23">
        <f t="shared" si="2"/>
        <v>0</v>
      </c>
      <c r="AN14" s="23">
        <f t="shared" si="6"/>
        <v>0</v>
      </c>
      <c r="AO14" s="23">
        <f t="shared" si="7"/>
        <v>0</v>
      </c>
      <c r="AR14" s="417"/>
      <c r="AS14" s="316"/>
      <c r="AT14" s="318"/>
      <c r="AU14" s="320"/>
      <c r="AV14" s="334"/>
      <c r="AW14" s="323"/>
      <c r="AX14" s="311"/>
      <c r="AY14" s="310"/>
      <c r="AZ14" s="390"/>
      <c r="BA14" s="323"/>
      <c r="BB14" s="313"/>
      <c r="BC14" s="312"/>
      <c r="BD14" s="312"/>
      <c r="BE14" s="312"/>
      <c r="BF14" s="312"/>
      <c r="BG14" s="387"/>
      <c r="BI14" s="109">
        <v>0.6</v>
      </c>
      <c r="BJ14" s="110" t="s">
        <v>49</v>
      </c>
      <c r="BK14" s="110">
        <v>0.8</v>
      </c>
      <c r="BL14" s="108" t="s">
        <v>50</v>
      </c>
      <c r="BM14" s="107">
        <v>0.95</v>
      </c>
      <c r="BN14" s="338"/>
      <c r="BO14" s="340"/>
      <c r="BP14" s="112"/>
      <c r="BQ14" s="112"/>
      <c r="BR14" s="112"/>
      <c r="BS14" s="112"/>
      <c r="BT14" s="112"/>
      <c r="BU14" s="112"/>
      <c r="BV14" s="112"/>
      <c r="BW14" s="112"/>
      <c r="BX14" s="112"/>
      <c r="BY14" s="112"/>
      <c r="BZ14" s="112"/>
      <c r="CA14" s="112"/>
      <c r="CB14" s="19" t="str">
        <f t="shared" si="3"/>
        <v/>
      </c>
      <c r="CC14" s="75">
        <f t="shared" si="4"/>
        <v>0</v>
      </c>
      <c r="CD14" s="75">
        <f t="shared" si="5"/>
        <v>0</v>
      </c>
      <c r="CE14" s="82"/>
      <c r="CF14" s="82"/>
    </row>
    <row r="15" spans="1:84" ht="16.5" customHeight="1">
      <c r="A15" s="468"/>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204"/>
      <c r="AL15" s="23">
        <f t="shared" si="1"/>
        <v>0</v>
      </c>
      <c r="AM15" s="23">
        <f t="shared" si="2"/>
        <v>0</v>
      </c>
      <c r="AN15" s="23">
        <f t="shared" si="6"/>
        <v>0</v>
      </c>
      <c r="AO15" s="23">
        <f t="shared" si="7"/>
        <v>0</v>
      </c>
      <c r="AR15" s="417"/>
      <c r="AS15" s="316" t="str">
        <f ca="1">IF(AS13="","",IFERROR(INDEX(INDIRECT("$B$" &amp; AS13+11 &amp;  ":$F$31"),MATCH("TR",INDIRECT("$B$" &amp; AS13+11 &amp; ":$B$31"),0),2),""))</f>
        <v/>
      </c>
      <c r="AT15" s="317"/>
      <c r="AU15" s="319" t="str">
        <f ca="1">IF(AS13="","",IFERROR(INDEX(INDIRECT("$B$" &amp; AS13+11 &amp;  ":$F$31"),MATCH("TR",INDIRECT("$B$" &amp; AS13+11 &amp; ":$B$31"),0),5),""))</f>
        <v/>
      </c>
      <c r="AV15" s="321"/>
      <c r="AW15" s="323">
        <f>IF(90000&lt;=AV15,90000,AV15)</f>
        <v>0</v>
      </c>
      <c r="AX15" s="311"/>
      <c r="AY15" s="310"/>
      <c r="AZ15" s="390"/>
      <c r="BA15" s="323">
        <f>IF(20000&lt;=AZ15,20000,AZ15)</f>
        <v>0</v>
      </c>
      <c r="BB15" s="313"/>
      <c r="BC15" s="312"/>
      <c r="BD15" s="312"/>
      <c r="BE15" s="312"/>
      <c r="BF15" s="312"/>
      <c r="BG15" s="387"/>
      <c r="BI15" s="109">
        <v>0.6</v>
      </c>
      <c r="BJ15" s="110" t="s">
        <v>50</v>
      </c>
      <c r="BK15" s="110"/>
      <c r="BL15" s="108"/>
      <c r="BM15" s="107">
        <v>0.9</v>
      </c>
      <c r="BN15" s="338"/>
      <c r="BO15" s="341"/>
      <c r="BP15" s="112"/>
      <c r="BQ15" s="112"/>
      <c r="BR15" s="112"/>
      <c r="BS15" s="112"/>
      <c r="BT15" s="112"/>
      <c r="BU15" s="112"/>
      <c r="BV15" s="112"/>
      <c r="BW15" s="112"/>
      <c r="BX15" s="112"/>
      <c r="BY15" s="112"/>
      <c r="BZ15" s="112"/>
      <c r="CA15" s="112"/>
      <c r="CB15" s="19" t="str">
        <f t="shared" si="3"/>
        <v/>
      </c>
      <c r="CC15" s="75">
        <f t="shared" si="4"/>
        <v>0</v>
      </c>
      <c r="CD15" s="75">
        <f t="shared" si="5"/>
        <v>0</v>
      </c>
      <c r="CE15" s="82"/>
      <c r="CF15" s="82"/>
    </row>
    <row r="16" spans="1:84" ht="16.5" customHeight="1">
      <c r="A16" s="468"/>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204"/>
      <c r="AL16" s="23">
        <f t="shared" si="1"/>
        <v>0</v>
      </c>
      <c r="AM16" s="23">
        <f t="shared" si="2"/>
        <v>0</v>
      </c>
      <c r="AN16" s="23">
        <f t="shared" si="6"/>
        <v>0</v>
      </c>
      <c r="AO16" s="23">
        <f t="shared" si="7"/>
        <v>0</v>
      </c>
      <c r="AR16" s="417"/>
      <c r="AS16" s="316"/>
      <c r="AT16" s="318"/>
      <c r="AU16" s="320"/>
      <c r="AV16" s="334"/>
      <c r="AW16" s="323"/>
      <c r="AX16" s="311"/>
      <c r="AY16" s="310"/>
      <c r="AZ16" s="390"/>
      <c r="BA16" s="323"/>
      <c r="BB16" s="313"/>
      <c r="BC16" s="312"/>
      <c r="BD16" s="312"/>
      <c r="BE16" s="312"/>
      <c r="BF16" s="312"/>
      <c r="BG16" s="387"/>
      <c r="CB16" s="19" t="str">
        <f t="shared" si="3"/>
        <v/>
      </c>
      <c r="CC16" s="75">
        <f t="shared" si="4"/>
        <v>0</v>
      </c>
      <c r="CD16" s="75">
        <f t="shared" si="5"/>
        <v>0</v>
      </c>
      <c r="CE16" s="82"/>
      <c r="CF16" s="82"/>
    </row>
    <row r="17" spans="1:84" ht="16.5" customHeight="1">
      <c r="A17" s="468"/>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204"/>
      <c r="AL17" s="23">
        <f t="shared" si="1"/>
        <v>0</v>
      </c>
      <c r="AM17" s="23">
        <f t="shared" si="2"/>
        <v>0</v>
      </c>
      <c r="AN17" s="23">
        <f t="shared" si="6"/>
        <v>0</v>
      </c>
      <c r="AO17" s="23">
        <f t="shared" si="7"/>
        <v>0</v>
      </c>
      <c r="AR17" s="417"/>
      <c r="AS17" s="316" t="str">
        <f ca="1">IF(AS15="","",IFERROR(INDEX(INDIRECT("$B$" &amp; AS15+11 &amp;  ":$F$31"),MATCH("TR",INDIRECT("$B$" &amp; AS15+11 &amp; ":$B$31"),0),2),""))</f>
        <v/>
      </c>
      <c r="AT17" s="317"/>
      <c r="AU17" s="319" t="str">
        <f ca="1">IF(AS15="","",IFERROR(INDEX(INDIRECT("$B$" &amp; AS15+11 &amp;  ":$F$31"),MATCH("TR",INDIRECT("$B$" &amp; AS15+11 &amp; ":$B$31"),0),5),""))</f>
        <v/>
      </c>
      <c r="AV17" s="321"/>
      <c r="AW17" s="323">
        <f>IF(90000&lt;=AV17,90000,AV17)</f>
        <v>0</v>
      </c>
      <c r="AX17" s="311"/>
      <c r="AY17" s="310"/>
      <c r="AZ17" s="390"/>
      <c r="BA17" s="323">
        <f>IF(20000&lt;=AZ17,20000,AZ17)</f>
        <v>0</v>
      </c>
      <c r="BB17" s="313"/>
      <c r="BC17" s="312"/>
      <c r="BD17" s="312"/>
      <c r="BE17" s="312"/>
      <c r="BF17" s="312"/>
      <c r="BG17" s="387"/>
      <c r="CB17" s="19" t="str">
        <f t="shared" si="3"/>
        <v/>
      </c>
      <c r="CC17" s="75">
        <f t="shared" si="4"/>
        <v>0</v>
      </c>
      <c r="CD17" s="75">
        <f t="shared" si="5"/>
        <v>0</v>
      </c>
      <c r="CE17" s="82"/>
      <c r="CF17" s="82"/>
    </row>
    <row r="18" spans="1:84" ht="16.5" customHeight="1" thickBot="1">
      <c r="A18" s="468"/>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204"/>
      <c r="AL18" s="23">
        <f t="shared" si="1"/>
        <v>0</v>
      </c>
      <c r="AM18" s="23">
        <f t="shared" si="2"/>
        <v>0</v>
      </c>
      <c r="AN18" s="23">
        <f t="shared" si="6"/>
        <v>0</v>
      </c>
      <c r="AO18" s="23">
        <f t="shared" si="7"/>
        <v>0</v>
      </c>
      <c r="AR18" s="418"/>
      <c r="AS18" s="419"/>
      <c r="AT18" s="356"/>
      <c r="AU18" s="420"/>
      <c r="AV18" s="322"/>
      <c r="AW18" s="389"/>
      <c r="AX18" s="360"/>
      <c r="AY18" s="335"/>
      <c r="AZ18" s="391"/>
      <c r="BA18" s="392"/>
      <c r="BB18" s="393"/>
      <c r="BC18" s="394"/>
      <c r="BD18" s="342"/>
      <c r="BE18" s="342"/>
      <c r="BF18" s="342"/>
      <c r="BG18" s="388"/>
      <c r="CB18" s="19" t="str">
        <f t="shared" si="3"/>
        <v/>
      </c>
      <c r="CC18" s="75">
        <f t="shared" si="4"/>
        <v>0</v>
      </c>
      <c r="CD18" s="75">
        <f t="shared" si="5"/>
        <v>0</v>
      </c>
      <c r="CE18" s="82"/>
      <c r="CF18" s="82"/>
    </row>
    <row r="19" spans="1:84" ht="16.5" customHeight="1" thickTop="1">
      <c r="A19" s="468"/>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204"/>
      <c r="AL19" s="23">
        <f t="shared" si="1"/>
        <v>0</v>
      </c>
      <c r="AM19" s="23">
        <f t="shared" si="2"/>
        <v>0</v>
      </c>
      <c r="AN19" s="23">
        <f t="shared" si="6"/>
        <v>0</v>
      </c>
      <c r="AO19" s="23">
        <f t="shared" si="7"/>
        <v>0</v>
      </c>
      <c r="AR19" s="464" t="s">
        <v>133</v>
      </c>
      <c r="AS19" s="384" t="str">
        <f>IFERROR(INDEX($B$11:$F$31,MATCH("FW1",$B$11:$B$31,0),2),"")</f>
        <v/>
      </c>
      <c r="AT19" s="330"/>
      <c r="AU19" s="386" t="str">
        <f>IFERROR(INDEX($B$11:$F$31,MATCH("FW1",$B$11:$B$31,0),5),"")</f>
        <v/>
      </c>
      <c r="AV19" s="381"/>
      <c r="AW19" s="379">
        <f>IF($BN$12*90000&lt;=AV19,$BN$12*90000,AV19)</f>
        <v>0</v>
      </c>
      <c r="AX19" s="380"/>
      <c r="AY19" s="349">
        <f>IF(10000&lt;=AX19,10000,AX19)</f>
        <v>0</v>
      </c>
      <c r="AZ19" s="348"/>
      <c r="BA19" s="349">
        <f>IF(20000&lt;=AZ19,20000,AZ19)</f>
        <v>0</v>
      </c>
      <c r="BB19" s="381"/>
      <c r="BC19" s="382"/>
      <c r="BD19" s="378"/>
      <c r="BE19" s="350"/>
      <c r="BF19" s="350"/>
      <c r="BG19" s="362"/>
      <c r="CB19" s="19" t="str">
        <f t="shared" si="3"/>
        <v/>
      </c>
      <c r="CC19" s="75">
        <f t="shared" si="4"/>
        <v>0</v>
      </c>
      <c r="CD19" s="75">
        <f t="shared" si="5"/>
        <v>0</v>
      </c>
      <c r="CE19" s="82"/>
      <c r="CF19" s="82"/>
    </row>
    <row r="20" spans="1:84" ht="16.5" customHeight="1">
      <c r="A20" s="468"/>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204"/>
      <c r="AL20" s="23">
        <f t="shared" si="1"/>
        <v>0</v>
      </c>
      <c r="AM20" s="23">
        <f t="shared" si="2"/>
        <v>0</v>
      </c>
      <c r="AN20" s="23">
        <f t="shared" si="6"/>
        <v>0</v>
      </c>
      <c r="AO20" s="23">
        <f t="shared" si="7"/>
        <v>0</v>
      </c>
      <c r="AR20" s="465"/>
      <c r="AS20" s="385"/>
      <c r="AT20" s="331"/>
      <c r="AU20" s="361"/>
      <c r="AV20" s="383"/>
      <c r="AW20" s="371"/>
      <c r="AX20" s="372"/>
      <c r="AY20" s="310"/>
      <c r="AZ20" s="311"/>
      <c r="BA20" s="310"/>
      <c r="BB20" s="369"/>
      <c r="BC20" s="373"/>
      <c r="BD20" s="367"/>
      <c r="BE20" s="312"/>
      <c r="BF20" s="312"/>
      <c r="BG20" s="343"/>
      <c r="CB20" s="19" t="str">
        <f t="shared" si="3"/>
        <v/>
      </c>
      <c r="CC20" s="75">
        <f t="shared" si="4"/>
        <v>0</v>
      </c>
      <c r="CD20" s="75">
        <f t="shared" si="5"/>
        <v>0</v>
      </c>
      <c r="CE20" s="82"/>
      <c r="CF20" s="82"/>
    </row>
    <row r="21" spans="1:84" ht="16.5" customHeight="1">
      <c r="A21" s="468"/>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204"/>
      <c r="AL21" s="23">
        <f t="shared" si="1"/>
        <v>0</v>
      </c>
      <c r="AM21" s="23">
        <f t="shared" si="2"/>
        <v>0</v>
      </c>
      <c r="AN21" s="23">
        <f t="shared" si="6"/>
        <v>0</v>
      </c>
      <c r="AO21" s="23">
        <f t="shared" si="7"/>
        <v>0</v>
      </c>
      <c r="AR21" s="465"/>
      <c r="AS21" s="354" t="str">
        <f ca="1">IF(AS19="","",IFERROR(INDEX(INDIRECT("$B$" &amp; AS19+11 &amp;  ":$F$31"),MATCH("FW1",INDIRECT("$B$" &amp; AS19+11 &amp; ":$B$31"),0),2),""))</f>
        <v/>
      </c>
      <c r="AT21" s="317"/>
      <c r="AU21" s="363" t="str">
        <f ca="1">IF(AS19="","",IFERROR(INDEX(INDIRECT("$B$" &amp; AS19+11 &amp;  ":$F$31"),MATCH("FW1",INDIRECT("$B$" &amp; AS19+11 &amp; ":$B$31"),0),5),""))</f>
        <v/>
      </c>
      <c r="AV21" s="369"/>
      <c r="AW21" s="371">
        <f t="shared" ref="AW21" si="8">IF($BN$12*90000&lt;=AV21,$BN$12*90000,AV21)</f>
        <v>0</v>
      </c>
      <c r="AX21" s="372"/>
      <c r="AY21" s="310">
        <f>IF(10000&lt;=AX21,10000,AX21)</f>
        <v>0</v>
      </c>
      <c r="AZ21" s="311"/>
      <c r="BA21" s="310">
        <f>IF(20000&lt;=AZ21,20000,AZ21)</f>
        <v>0</v>
      </c>
      <c r="BB21" s="369"/>
      <c r="BC21" s="373"/>
      <c r="BD21" s="367"/>
      <c r="BE21" s="312"/>
      <c r="BF21" s="312"/>
      <c r="BG21" s="343"/>
      <c r="CB21" s="19" t="str">
        <f t="shared" si="3"/>
        <v/>
      </c>
      <c r="CC21" s="75">
        <f t="shared" si="4"/>
        <v>0</v>
      </c>
      <c r="CD21" s="75">
        <f t="shared" si="5"/>
        <v>0</v>
      </c>
      <c r="CE21" s="82"/>
      <c r="CF21" s="82"/>
    </row>
    <row r="22" spans="1:84" ht="16.5" customHeight="1">
      <c r="A22" s="468"/>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204"/>
      <c r="AL22" s="23">
        <f t="shared" si="1"/>
        <v>0</v>
      </c>
      <c r="AM22" s="23">
        <f t="shared" si="2"/>
        <v>0</v>
      </c>
      <c r="AN22" s="23">
        <f t="shared" si="6"/>
        <v>0</v>
      </c>
      <c r="AO22" s="23">
        <f t="shared" si="7"/>
        <v>0</v>
      </c>
      <c r="AR22" s="465"/>
      <c r="AS22" s="354"/>
      <c r="AT22" s="318"/>
      <c r="AU22" s="364"/>
      <c r="AV22" s="383"/>
      <c r="AW22" s="371"/>
      <c r="AX22" s="372"/>
      <c r="AY22" s="310"/>
      <c r="AZ22" s="311"/>
      <c r="BA22" s="310"/>
      <c r="BB22" s="369"/>
      <c r="BC22" s="373"/>
      <c r="BD22" s="367"/>
      <c r="BE22" s="312"/>
      <c r="BF22" s="312"/>
      <c r="BG22" s="343"/>
      <c r="CB22" s="19" t="str">
        <f t="shared" si="3"/>
        <v/>
      </c>
      <c r="CC22" s="75">
        <f t="shared" si="4"/>
        <v>0</v>
      </c>
      <c r="CD22" s="75">
        <f t="shared" si="5"/>
        <v>0</v>
      </c>
      <c r="CE22" s="82"/>
      <c r="CF22" s="82"/>
    </row>
    <row r="23" spans="1:84" ht="16.5" customHeight="1">
      <c r="A23" s="468"/>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204"/>
      <c r="AL23" s="23">
        <f t="shared" si="1"/>
        <v>0</v>
      </c>
      <c r="AM23" s="23">
        <f t="shared" si="2"/>
        <v>0</v>
      </c>
      <c r="AN23" s="23">
        <f t="shared" si="6"/>
        <v>0</v>
      </c>
      <c r="AO23" s="23">
        <f t="shared" si="7"/>
        <v>0</v>
      </c>
      <c r="AR23" s="465"/>
      <c r="AS23" s="354" t="str">
        <f ca="1">IF(AS21="","",IFERROR(INDEX(INDIRECT("$B$" &amp; AS21+11 &amp;  ":$F$31"),MATCH("FW1",INDIRECT("$B$" &amp; AS21+11 &amp; ":$B$31"),0),2),""))</f>
        <v/>
      </c>
      <c r="AT23" s="317"/>
      <c r="AU23" s="357" t="str">
        <f ca="1">IF(AS21="","",IFERROR(INDEX(INDIRECT("$B$" &amp; AS21+11 &amp;  ":$F$31"),MATCH("FW1",INDIRECT("$B$" &amp; AS21+11 &amp; ":$B$31"),0),5),""))</f>
        <v/>
      </c>
      <c r="AV23" s="369"/>
      <c r="AW23" s="371">
        <f t="shared" ref="AW23" si="9">IF($BN$12*90000&lt;=AV23,$BN$12*90000,AV23)</f>
        <v>0</v>
      </c>
      <c r="AX23" s="372"/>
      <c r="AY23" s="310">
        <f>IF(10000&lt;=AX23,10000,AX23)</f>
        <v>0</v>
      </c>
      <c r="AZ23" s="311"/>
      <c r="BA23" s="310">
        <f>IF(20000&lt;=AZ23,20000,AZ23)</f>
        <v>0</v>
      </c>
      <c r="BB23" s="369"/>
      <c r="BC23" s="373"/>
      <c r="BD23" s="367"/>
      <c r="BE23" s="312"/>
      <c r="BF23" s="312"/>
      <c r="BG23" s="343"/>
      <c r="CB23" s="19" t="str">
        <f t="shared" si="3"/>
        <v/>
      </c>
      <c r="CC23" s="75">
        <f t="shared" si="4"/>
        <v>0</v>
      </c>
      <c r="CD23" s="75">
        <f t="shared" si="5"/>
        <v>0</v>
      </c>
      <c r="CE23" s="82"/>
      <c r="CF23" s="82"/>
    </row>
    <row r="24" spans="1:84" ht="16.5" customHeight="1">
      <c r="A24" s="468"/>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204"/>
      <c r="AL24" s="23">
        <f t="shared" si="1"/>
        <v>0</v>
      </c>
      <c r="AM24" s="23">
        <f t="shared" si="2"/>
        <v>0</v>
      </c>
      <c r="AN24" s="23">
        <f t="shared" si="6"/>
        <v>0</v>
      </c>
      <c r="AO24" s="23">
        <f t="shared" si="7"/>
        <v>0</v>
      </c>
      <c r="AR24" s="465"/>
      <c r="AS24" s="354"/>
      <c r="AT24" s="318"/>
      <c r="AU24" s="361"/>
      <c r="AV24" s="383"/>
      <c r="AW24" s="371"/>
      <c r="AX24" s="372"/>
      <c r="AY24" s="310"/>
      <c r="AZ24" s="311"/>
      <c r="BA24" s="310"/>
      <c r="BB24" s="369"/>
      <c r="BC24" s="373"/>
      <c r="BD24" s="367"/>
      <c r="BE24" s="312"/>
      <c r="BF24" s="312"/>
      <c r="BG24" s="343"/>
      <c r="CB24" s="19" t="str">
        <f t="shared" si="3"/>
        <v/>
      </c>
      <c r="CC24" s="75">
        <f t="shared" si="4"/>
        <v>0</v>
      </c>
      <c r="CD24" s="75">
        <f t="shared" si="5"/>
        <v>0</v>
      </c>
      <c r="CE24" s="82"/>
      <c r="CF24" s="82"/>
    </row>
    <row r="25" spans="1:84" ht="16.5" customHeight="1">
      <c r="A25" s="468"/>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204"/>
      <c r="AL25" s="23">
        <f t="shared" si="1"/>
        <v>0</v>
      </c>
      <c r="AM25" s="23">
        <f t="shared" si="2"/>
        <v>0</v>
      </c>
      <c r="AN25" s="23">
        <f t="shared" si="6"/>
        <v>0</v>
      </c>
      <c r="AO25" s="23">
        <f t="shared" si="7"/>
        <v>0</v>
      </c>
      <c r="AR25" s="465"/>
      <c r="AS25" s="354" t="str">
        <f ca="1">IF(AS23="","",IFERROR(INDEX(INDIRECT("$B$" &amp; AS23+11 &amp;  ":$F$31"),MATCH("FW1",INDIRECT("$B$" &amp; AS23+11 &amp; ":$B$31"),0),2),""))</f>
        <v/>
      </c>
      <c r="AT25" s="317"/>
      <c r="AU25" s="357" t="str">
        <f ca="1">IF(AS23="","",IFERROR(INDEX(INDIRECT("$B$" &amp; AS23+11 &amp;  ":$F$31"),MATCH("FW1",INDIRECT("$B$" &amp; AS23+11 &amp; ":$B$31"),0),5),""))</f>
        <v/>
      </c>
      <c r="AV25" s="369"/>
      <c r="AW25" s="371">
        <f t="shared" ref="AW25" si="10">IF($BN$12*90000&lt;=AV25,$BN$12*90000,AV25)</f>
        <v>0</v>
      </c>
      <c r="AX25" s="372"/>
      <c r="AY25" s="310">
        <f>IF(10000&lt;=AX25,10000,AX25)</f>
        <v>0</v>
      </c>
      <c r="AZ25" s="311"/>
      <c r="BA25" s="310">
        <f>IF(20000&lt;=AZ25,20000,AZ25)</f>
        <v>0</v>
      </c>
      <c r="BB25" s="369"/>
      <c r="BC25" s="373"/>
      <c r="BD25" s="367"/>
      <c r="BE25" s="312"/>
      <c r="BF25" s="312"/>
      <c r="BG25" s="343"/>
      <c r="CB25" s="19" t="str">
        <f t="shared" si="3"/>
        <v/>
      </c>
      <c r="CC25" s="75">
        <f t="shared" si="4"/>
        <v>0</v>
      </c>
      <c r="CD25" s="75">
        <f t="shared" si="5"/>
        <v>0</v>
      </c>
      <c r="CE25" s="82"/>
      <c r="CF25" s="82"/>
    </row>
    <row r="26" spans="1:84" ht="16.5" customHeight="1">
      <c r="A26" s="468"/>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204"/>
      <c r="AL26" s="23">
        <f t="shared" si="1"/>
        <v>0</v>
      </c>
      <c r="AM26" s="23">
        <f t="shared" si="2"/>
        <v>0</v>
      </c>
      <c r="AN26" s="23">
        <f t="shared" si="6"/>
        <v>0</v>
      </c>
      <c r="AO26" s="23">
        <f t="shared" si="7"/>
        <v>0</v>
      </c>
      <c r="AR26" s="465"/>
      <c r="AS26" s="354"/>
      <c r="AT26" s="318"/>
      <c r="AU26" s="361"/>
      <c r="AV26" s="383"/>
      <c r="AW26" s="371"/>
      <c r="AX26" s="372"/>
      <c r="AY26" s="310"/>
      <c r="AZ26" s="311"/>
      <c r="BA26" s="310"/>
      <c r="BB26" s="369"/>
      <c r="BC26" s="373"/>
      <c r="BD26" s="367"/>
      <c r="BE26" s="312"/>
      <c r="BF26" s="312"/>
      <c r="BG26" s="343"/>
      <c r="CB26" s="19" t="str">
        <f t="shared" si="3"/>
        <v/>
      </c>
      <c r="CC26" s="75">
        <f t="shared" si="4"/>
        <v>0</v>
      </c>
      <c r="CD26" s="75">
        <f t="shared" si="5"/>
        <v>0</v>
      </c>
      <c r="CE26" s="82"/>
      <c r="CF26" s="82"/>
    </row>
    <row r="27" spans="1:84" ht="16.5" customHeight="1">
      <c r="A27" s="468"/>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204"/>
      <c r="AL27" s="23">
        <f t="shared" si="1"/>
        <v>0</v>
      </c>
      <c r="AM27" s="23">
        <f t="shared" si="2"/>
        <v>0</v>
      </c>
      <c r="AN27" s="23">
        <f t="shared" si="6"/>
        <v>0</v>
      </c>
      <c r="AO27" s="23">
        <f t="shared" si="7"/>
        <v>0</v>
      </c>
      <c r="AR27" s="465"/>
      <c r="AS27" s="354" t="str">
        <f ca="1">IF(AS25="","",IFERROR(INDEX(INDIRECT("$B$" &amp; AS25+11 &amp;  ":$F$31"),MATCH("FW1",INDIRECT("$B$" &amp; AS25+11 &amp; ":$B$31"),0),2),""))</f>
        <v/>
      </c>
      <c r="AT27" s="317"/>
      <c r="AU27" s="357" t="str">
        <f ca="1">IF(AS25="","",IFERROR(INDEX(INDIRECT("$B$" &amp; AS25+11 &amp;  ":$F$31"),MATCH("FW1",INDIRECT("$B$" &amp; AS25+11 &amp; ":$B$31"),0),5),""))</f>
        <v/>
      </c>
      <c r="AV27" s="369"/>
      <c r="AW27" s="371">
        <f t="shared" ref="AW27" si="11">IF($BN$12*90000&lt;=AV27,$BN$12*90000,AV27)</f>
        <v>0</v>
      </c>
      <c r="AX27" s="372"/>
      <c r="AY27" s="310">
        <f>IF(10000&lt;=AX27,10000,AX27)</f>
        <v>0</v>
      </c>
      <c r="AZ27" s="311"/>
      <c r="BA27" s="310">
        <f>IF(20000&lt;=AZ27,20000,AZ27)</f>
        <v>0</v>
      </c>
      <c r="BB27" s="369"/>
      <c r="BC27" s="373"/>
      <c r="BD27" s="367"/>
      <c r="BE27" s="312"/>
      <c r="BF27" s="312"/>
      <c r="BG27" s="343"/>
      <c r="CB27" s="19" t="str">
        <f t="shared" si="3"/>
        <v/>
      </c>
      <c r="CC27" s="75">
        <f t="shared" si="4"/>
        <v>0</v>
      </c>
      <c r="CD27" s="75">
        <f t="shared" si="5"/>
        <v>0</v>
      </c>
      <c r="CE27" s="82"/>
      <c r="CF27" s="82"/>
    </row>
    <row r="28" spans="1:84" ht="16.5" customHeight="1" thickBot="1">
      <c r="A28" s="468"/>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204"/>
      <c r="AL28" s="23">
        <f t="shared" si="1"/>
        <v>0</v>
      </c>
      <c r="AM28" s="23">
        <f t="shared" si="2"/>
        <v>0</v>
      </c>
      <c r="AN28" s="23">
        <f t="shared" si="6"/>
        <v>0</v>
      </c>
      <c r="AO28" s="23">
        <f t="shared" si="7"/>
        <v>0</v>
      </c>
      <c r="AR28" s="466"/>
      <c r="AS28" s="355"/>
      <c r="AT28" s="356"/>
      <c r="AU28" s="358"/>
      <c r="AV28" s="370"/>
      <c r="AW28" s="374"/>
      <c r="AX28" s="375"/>
      <c r="AY28" s="335"/>
      <c r="AZ28" s="360"/>
      <c r="BA28" s="335"/>
      <c r="BB28" s="376"/>
      <c r="BC28" s="377"/>
      <c r="BD28" s="368"/>
      <c r="BE28" s="342"/>
      <c r="BF28" s="342"/>
      <c r="BG28" s="344"/>
      <c r="CB28" s="19" t="str">
        <f t="shared" si="3"/>
        <v/>
      </c>
      <c r="CC28" s="75">
        <f t="shared" si="4"/>
        <v>0</v>
      </c>
      <c r="CD28" s="75">
        <f t="shared" si="5"/>
        <v>0</v>
      </c>
      <c r="CE28" s="82"/>
      <c r="CF28" s="82"/>
    </row>
    <row r="29" spans="1:84" ht="16.5" customHeight="1">
      <c r="A29" s="468"/>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204"/>
      <c r="AL29" s="23">
        <f t="shared" si="1"/>
        <v>0</v>
      </c>
      <c r="AM29" s="23">
        <f t="shared" si="2"/>
        <v>0</v>
      </c>
      <c r="AN29" s="23">
        <f t="shared" si="6"/>
        <v>0</v>
      </c>
      <c r="AO29" s="23">
        <f t="shared" si="7"/>
        <v>0</v>
      </c>
      <c r="AR29" s="464" t="s">
        <v>134</v>
      </c>
      <c r="AS29" s="384" t="str">
        <f>IFERROR(INDEX($B$11:$F$31,MATCH("FW2",$B$11:$B$31,0),2),"")</f>
        <v/>
      </c>
      <c r="AT29" s="330"/>
      <c r="AU29" s="386" t="str">
        <f>IFERROR(INDEX($B$11:$F$31,MATCH("FW2",$B$11:$B$31,0),5),"")</f>
        <v/>
      </c>
      <c r="AV29" s="348"/>
      <c r="AW29" s="366">
        <f>IF(90000&lt;=AV29,90000,AV29)</f>
        <v>0</v>
      </c>
      <c r="AX29" s="348"/>
      <c r="AY29" s="349">
        <f>IF(10000&lt;=AX29,10000,AX29)</f>
        <v>0</v>
      </c>
      <c r="AZ29" s="348"/>
      <c r="BA29" s="349"/>
      <c r="BB29" s="350"/>
      <c r="BC29" s="365"/>
      <c r="BD29" s="350"/>
      <c r="BE29" s="350"/>
      <c r="BF29" s="350"/>
      <c r="BG29" s="362"/>
      <c r="CB29" s="19" t="str">
        <f t="shared" si="3"/>
        <v/>
      </c>
      <c r="CC29" s="75">
        <f t="shared" si="4"/>
        <v>0</v>
      </c>
      <c r="CD29" s="75">
        <f t="shared" si="5"/>
        <v>0</v>
      </c>
      <c r="CE29" s="82"/>
      <c r="CF29" s="82"/>
    </row>
    <row r="30" spans="1:84" ht="16.5" customHeight="1" thickBot="1">
      <c r="A30" s="468"/>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205"/>
      <c r="AL30" s="28">
        <f>COUNTA(G30:AK30)-COUNTIF(G30:AK30,"集")-COUNTIF(G30:AK30,"休")-COUNTIF(G30:AK30,"外")</f>
        <v>0</v>
      </c>
      <c r="AM30" s="28">
        <f t="shared" si="2"/>
        <v>0</v>
      </c>
      <c r="AN30" s="28">
        <f t="shared" si="6"/>
        <v>0</v>
      </c>
      <c r="AO30" s="28">
        <f t="shared" si="7"/>
        <v>0</v>
      </c>
      <c r="AR30" s="465"/>
      <c r="AS30" s="385"/>
      <c r="AT30" s="331"/>
      <c r="AU30" s="361"/>
      <c r="AV30" s="353"/>
      <c r="AW30" s="310"/>
      <c r="AX30" s="311"/>
      <c r="AY30" s="310"/>
      <c r="AZ30" s="311"/>
      <c r="BA30" s="310"/>
      <c r="BB30" s="312"/>
      <c r="BC30" s="312"/>
      <c r="BD30" s="312"/>
      <c r="BE30" s="312"/>
      <c r="BF30" s="312"/>
      <c r="BG30" s="343"/>
      <c r="CB30" s="19" t="str">
        <f t="shared" si="3"/>
        <v/>
      </c>
      <c r="CC30" s="75">
        <f t="shared" si="4"/>
        <v>0</v>
      </c>
      <c r="CD30" s="75">
        <f t="shared" si="5"/>
        <v>0</v>
      </c>
      <c r="CE30" s="82"/>
      <c r="CF30" s="82"/>
    </row>
    <row r="31" spans="1:84" ht="16.5" customHeight="1" thickBot="1">
      <c r="A31" s="469"/>
      <c r="B31" s="498" t="s">
        <v>32</v>
      </c>
      <c r="C31" s="499"/>
      <c r="D31" s="499"/>
      <c r="E31" s="499"/>
      <c r="F31" s="500"/>
      <c r="G31" s="29">
        <f>COUNTA(G11:G30)-COUNTIF(G11:G30,"外")-COUNTIF(G11:G30,"休")-COUNTIF(G11:G30,"集")</f>
        <v>0</v>
      </c>
      <c r="H31" s="29">
        <f t="shared" ref="H31:AJ31" si="12">COUNTA(H11:H30)-COUNTIF(H11:H30,"外")-COUNTIF(H11:H30,"休")-COUNTIF(H11:H30,"集")</f>
        <v>0</v>
      </c>
      <c r="I31" s="29">
        <f t="shared" si="12"/>
        <v>0</v>
      </c>
      <c r="J31" s="29">
        <f t="shared" si="12"/>
        <v>0</v>
      </c>
      <c r="K31" s="29">
        <f t="shared" si="12"/>
        <v>0</v>
      </c>
      <c r="L31" s="29">
        <f t="shared" si="12"/>
        <v>0</v>
      </c>
      <c r="M31" s="29">
        <f t="shared" si="12"/>
        <v>0</v>
      </c>
      <c r="N31" s="29">
        <f t="shared" si="12"/>
        <v>0</v>
      </c>
      <c r="O31" s="29">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1">
        <f t="shared" si="12"/>
        <v>0</v>
      </c>
      <c r="AK31" s="73">
        <f>COUNTA(AK11:AK30)-COUNTIF(AK11:AK30,"外")-COUNTIF(AK11:AK30,"休")-COUNTIF(AK11:AK30,"集")</f>
        <v>0</v>
      </c>
      <c r="AL31" s="74"/>
      <c r="AR31" s="465"/>
      <c r="AS31" s="354" t="str">
        <f ca="1">IF(AS29="","",IFERROR(INDEX(INDIRECT("$B$" &amp; AS29+11 &amp;  ":$F$31"),MATCH("FW2",INDIRECT("$B$" &amp; AS29+11 &amp; ":$B$31"),0),2),""))</f>
        <v/>
      </c>
      <c r="AT31" s="317"/>
      <c r="AU31" s="363" t="str">
        <f ca="1">IF(AS29="","",IFERROR(INDEX(INDIRECT("$B$" &amp; AS29+11 &amp;  ":$F$31"),MATCH("FW2",INDIRECT("$B$" &amp; AS29+11 &amp; ":$B$31"),0),5),""))</f>
        <v/>
      </c>
      <c r="AV31" s="311"/>
      <c r="AW31" s="310">
        <f>IF(90000&lt;=AV31,90000,AV31)</f>
        <v>0</v>
      </c>
      <c r="AX31" s="311"/>
      <c r="AY31" s="310">
        <f>IF(10000&lt;=AX31,10000,AX31)</f>
        <v>0</v>
      </c>
      <c r="AZ31" s="311"/>
      <c r="BA31" s="310"/>
      <c r="BB31" s="312"/>
      <c r="BC31" s="312"/>
      <c r="BD31" s="312"/>
      <c r="BE31" s="312"/>
      <c r="BF31" s="312"/>
      <c r="BG31" s="343"/>
    </row>
    <row r="32" spans="1:84" ht="18" customHeight="1" thickBot="1">
      <c r="A32" s="501" t="s">
        <v>33</v>
      </c>
      <c r="B32" s="499"/>
      <c r="C32" s="499"/>
      <c r="D32" s="499"/>
      <c r="E32" s="499"/>
      <c r="F32" s="500"/>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1">
        <f t="shared" si="13"/>
        <v>0</v>
      </c>
      <c r="AK32" s="73">
        <f t="shared" si="13"/>
        <v>0</v>
      </c>
      <c r="AL32" s="74"/>
      <c r="AP32" s="13"/>
      <c r="AQ32" s="13"/>
      <c r="AR32" s="465"/>
      <c r="AS32" s="354"/>
      <c r="AT32" s="318"/>
      <c r="AU32" s="364"/>
      <c r="AV32" s="353"/>
      <c r="AW32" s="310"/>
      <c r="AX32" s="311"/>
      <c r="AY32" s="310"/>
      <c r="AZ32" s="311"/>
      <c r="BA32" s="310"/>
      <c r="BB32" s="312"/>
      <c r="BC32" s="312"/>
      <c r="BD32" s="312"/>
      <c r="BE32" s="312"/>
      <c r="BF32" s="312"/>
      <c r="BG32" s="343"/>
    </row>
    <row r="33" spans="1:59" ht="16.5" customHeight="1" thickBot="1">
      <c r="A33" s="501" t="s">
        <v>34</v>
      </c>
      <c r="B33" s="499"/>
      <c r="C33" s="499"/>
      <c r="D33" s="499"/>
      <c r="E33" s="499"/>
      <c r="F33" s="500"/>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73"/>
      <c r="AL33" s="74"/>
      <c r="AP33" s="13"/>
      <c r="AQ33" s="13"/>
      <c r="AR33" s="465"/>
      <c r="AS33" s="354" t="str">
        <f ca="1">IF(AS31="","",IFERROR(INDEX(INDIRECT("$B$" &amp; AS31+11 &amp;  ":$F$31"),MATCH("FW2",INDIRECT("$B$" &amp; AS31+11 &amp; ":$B$31"),0),2),""))</f>
        <v/>
      </c>
      <c r="AT33" s="317"/>
      <c r="AU33" s="357" t="str">
        <f ca="1">IF(AS31="","",IFERROR(INDEX(INDIRECT("$B$" &amp; AS31+11 &amp;  ":$F$31"),MATCH("FW2",INDIRECT("$B$" &amp; AS31+11 &amp; ":$B$31"),0),5),""))</f>
        <v/>
      </c>
      <c r="AV33" s="311"/>
      <c r="AW33" s="310">
        <f>IF(90000&lt;=AV33,90000,AV33)</f>
        <v>0</v>
      </c>
      <c r="AX33" s="311"/>
      <c r="AY33" s="310">
        <f>IF(10000&lt;=AX33,10000,AX33)</f>
        <v>0</v>
      </c>
      <c r="AZ33" s="311"/>
      <c r="BA33" s="310"/>
      <c r="BB33" s="312"/>
      <c r="BC33" s="312"/>
      <c r="BD33" s="312"/>
      <c r="BE33" s="312"/>
      <c r="BF33" s="312"/>
      <c r="BG33" s="343"/>
    </row>
    <row r="34" spans="1:59" ht="16.5" customHeight="1" thickBot="1">
      <c r="AO34" s="35"/>
      <c r="AP34" s="13"/>
      <c r="AQ34" s="13"/>
      <c r="AR34" s="465"/>
      <c r="AS34" s="354"/>
      <c r="AT34" s="318"/>
      <c r="AU34" s="361"/>
      <c r="AV34" s="353"/>
      <c r="AW34" s="310"/>
      <c r="AX34" s="311"/>
      <c r="AY34" s="310"/>
      <c r="AZ34" s="311"/>
      <c r="BA34" s="310"/>
      <c r="BB34" s="312"/>
      <c r="BC34" s="312"/>
      <c r="BD34" s="312"/>
      <c r="BE34" s="312"/>
      <c r="BF34" s="312"/>
      <c r="BG34" s="343"/>
    </row>
    <row r="35" spans="1:59" ht="20.100000000000001" customHeight="1">
      <c r="A35" s="432" t="s">
        <v>4</v>
      </c>
      <c r="B35" s="433"/>
      <c r="C35" s="452" t="s">
        <v>5</v>
      </c>
      <c r="D35" s="412"/>
      <c r="E35" s="496" t="s">
        <v>110</v>
      </c>
      <c r="F35" s="437" t="s">
        <v>7</v>
      </c>
      <c r="G35" s="456" t="s">
        <v>35</v>
      </c>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8"/>
      <c r="AL35" s="36" t="s">
        <v>36</v>
      </c>
      <c r="AM35" s="37" t="s">
        <v>37</v>
      </c>
      <c r="AN35" s="37" t="s">
        <v>38</v>
      </c>
      <c r="AO35" s="38" t="s">
        <v>39</v>
      </c>
      <c r="AR35" s="465"/>
      <c r="AS35" s="354" t="str">
        <f ca="1">IF(AS33="","",IFERROR(INDEX(INDIRECT("$B$" &amp; AS33+11 &amp;  ":$F$31"),MATCH("FW2",INDIRECT("$B$" &amp; AS33+11 &amp; ":$B$31"),0),2),""))</f>
        <v/>
      </c>
      <c r="AT35" s="317"/>
      <c r="AU35" s="357" t="str">
        <f ca="1">IF(AS33="","",IFERROR(INDEX(INDIRECT("$B$" &amp; AS33+11 &amp;  ":$F$31"),MATCH("FW2",INDIRECT("$B$" &amp; AS33+11 &amp; ":$B$31"),0),5),""))</f>
        <v/>
      </c>
      <c r="AV35" s="311"/>
      <c r="AW35" s="310">
        <f>IF(90000&lt;=AV35,90000,AV35)</f>
        <v>0</v>
      </c>
      <c r="AX35" s="311"/>
      <c r="AY35" s="310">
        <f>IF(10000&lt;=AX35,10000,AX35)</f>
        <v>0</v>
      </c>
      <c r="AZ35" s="311"/>
      <c r="BA35" s="310"/>
      <c r="BB35" s="312"/>
      <c r="BC35" s="312"/>
      <c r="BD35" s="312"/>
      <c r="BE35" s="312"/>
      <c r="BF35" s="312"/>
      <c r="BG35" s="343"/>
    </row>
    <row r="36" spans="1:59" ht="20.100000000000001" customHeight="1">
      <c r="A36" s="450"/>
      <c r="B36" s="451"/>
      <c r="C36" s="453"/>
      <c r="D36" s="454"/>
      <c r="E36" s="497"/>
      <c r="F36" s="455"/>
      <c r="G36" s="39">
        <f>日付!B3</f>
        <v>45017</v>
      </c>
      <c r="H36" s="39">
        <f>日付!C3</f>
        <v>45018</v>
      </c>
      <c r="I36" s="39">
        <f>日付!D3</f>
        <v>45019</v>
      </c>
      <c r="J36" s="39">
        <f>日付!E3</f>
        <v>45020</v>
      </c>
      <c r="K36" s="39">
        <f>日付!F3</f>
        <v>45021</v>
      </c>
      <c r="L36" s="39">
        <f>日付!G3</f>
        <v>45022</v>
      </c>
      <c r="M36" s="39">
        <f>日付!H3</f>
        <v>45023</v>
      </c>
      <c r="N36" s="39">
        <f>日付!I3</f>
        <v>45024</v>
      </c>
      <c r="O36" s="39">
        <f>日付!J3</f>
        <v>45025</v>
      </c>
      <c r="P36" s="39">
        <f>日付!K3</f>
        <v>45026</v>
      </c>
      <c r="Q36" s="39">
        <f>日付!L3</f>
        <v>45027</v>
      </c>
      <c r="R36" s="39">
        <f>日付!M3</f>
        <v>45028</v>
      </c>
      <c r="S36" s="39">
        <f>日付!N3</f>
        <v>45029</v>
      </c>
      <c r="T36" s="39">
        <f>日付!O3</f>
        <v>45030</v>
      </c>
      <c r="U36" s="39">
        <f>日付!P3</f>
        <v>45031</v>
      </c>
      <c r="V36" s="39">
        <f>日付!Q3</f>
        <v>45032</v>
      </c>
      <c r="W36" s="39">
        <f>日付!R3</f>
        <v>45033</v>
      </c>
      <c r="X36" s="39">
        <f>日付!S3</f>
        <v>45034</v>
      </c>
      <c r="Y36" s="39">
        <f>日付!T3</f>
        <v>45035</v>
      </c>
      <c r="Z36" s="39">
        <f>日付!U3</f>
        <v>45036</v>
      </c>
      <c r="AA36" s="39">
        <f>日付!V3</f>
        <v>45037</v>
      </c>
      <c r="AB36" s="39">
        <f>日付!W3</f>
        <v>45038</v>
      </c>
      <c r="AC36" s="39">
        <f>日付!X3</f>
        <v>45039</v>
      </c>
      <c r="AD36" s="39">
        <f>日付!Y3</f>
        <v>45040</v>
      </c>
      <c r="AE36" s="39">
        <f>日付!Z3</f>
        <v>45041</v>
      </c>
      <c r="AF36" s="39">
        <f>日付!AA3</f>
        <v>45042</v>
      </c>
      <c r="AG36" s="39">
        <f>日付!AB3</f>
        <v>45043</v>
      </c>
      <c r="AH36" s="39">
        <f>日付!AC3</f>
        <v>45044</v>
      </c>
      <c r="AI36" s="260">
        <f>日付!AD3</f>
        <v>45045</v>
      </c>
      <c r="AJ36" s="39">
        <f>日付!AE3</f>
        <v>45046</v>
      </c>
      <c r="AK36" s="206"/>
      <c r="AL36" s="459" t="s">
        <v>40</v>
      </c>
      <c r="AM36" s="477" t="s">
        <v>41</v>
      </c>
      <c r="AN36" s="503">
        <f>COUNTIF($G$32:$AK$32,1)+COUNTIF($G$32:$AK$32,2)+COUNTIF($G$32:$AK$32,3)</f>
        <v>0</v>
      </c>
      <c r="AO36" s="506">
        <f>AN36</f>
        <v>0</v>
      </c>
      <c r="AR36" s="465"/>
      <c r="AS36" s="354"/>
      <c r="AT36" s="318"/>
      <c r="AU36" s="361"/>
      <c r="AV36" s="353"/>
      <c r="AW36" s="310"/>
      <c r="AX36" s="311"/>
      <c r="AY36" s="310"/>
      <c r="AZ36" s="311"/>
      <c r="BA36" s="310"/>
      <c r="BB36" s="312"/>
      <c r="BC36" s="312"/>
      <c r="BD36" s="312"/>
      <c r="BE36" s="312"/>
      <c r="BF36" s="312"/>
      <c r="BG36" s="343"/>
    </row>
    <row r="37" spans="1:59" ht="16.5" customHeight="1">
      <c r="A37" s="467" t="s">
        <v>42</v>
      </c>
      <c r="B37" s="509"/>
      <c r="C37" s="513">
        <v>1</v>
      </c>
      <c r="D37" s="514"/>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07"/>
      <c r="AL37" s="460"/>
      <c r="AM37" s="478"/>
      <c r="AN37" s="504"/>
      <c r="AO37" s="507"/>
      <c r="AR37" s="465"/>
      <c r="AS37" s="354" t="str">
        <f ca="1">IF(AS35="","",IFERROR(INDEX(INDIRECT("$B$" &amp; AS35+11 &amp;  ":$F$31"),MATCH("FW2",INDIRECT("$B$" &amp; AS35+11 &amp; ":$B$31"),0),2),""))</f>
        <v/>
      </c>
      <c r="AT37" s="317"/>
      <c r="AU37" s="357" t="str">
        <f ca="1">IF(AS35="","",IFERROR(INDEX(INDIRECT("$B$" &amp; AS35+11 &amp;  ":$F$31"),MATCH("FW2",INDIRECT("$B$" &amp; AS35+11 &amp; ":$B$31"),0),5),""))</f>
        <v/>
      </c>
      <c r="AV37" s="311"/>
      <c r="AW37" s="310">
        <f>IF(90000&lt;=AV37,90000,AV37)</f>
        <v>0</v>
      </c>
      <c r="AX37" s="311"/>
      <c r="AY37" s="310">
        <f>IF(10000&lt;=AX37,10000,AX37)</f>
        <v>0</v>
      </c>
      <c r="AZ37" s="311"/>
      <c r="BA37" s="310"/>
      <c r="BB37" s="312"/>
      <c r="BC37" s="312"/>
      <c r="BD37" s="312"/>
      <c r="BE37" s="312"/>
      <c r="BF37" s="312"/>
      <c r="BG37" s="343"/>
    </row>
    <row r="38" spans="1:59" ht="16.5" customHeight="1" thickBot="1">
      <c r="A38" s="468"/>
      <c r="B38" s="510"/>
      <c r="C38" s="462">
        <v>2</v>
      </c>
      <c r="D38" s="463"/>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08"/>
      <c r="AL38" s="460"/>
      <c r="AM38" s="502"/>
      <c r="AN38" s="505"/>
      <c r="AO38" s="508"/>
      <c r="AR38" s="466"/>
      <c r="AS38" s="355"/>
      <c r="AT38" s="356"/>
      <c r="AU38" s="358"/>
      <c r="AV38" s="359"/>
      <c r="AW38" s="335"/>
      <c r="AX38" s="360"/>
      <c r="AY38" s="335"/>
      <c r="AZ38" s="360"/>
      <c r="BA38" s="335"/>
      <c r="BB38" s="342"/>
      <c r="BC38" s="342"/>
      <c r="BD38" s="342"/>
      <c r="BE38" s="342"/>
      <c r="BF38" s="342"/>
      <c r="BG38" s="344"/>
    </row>
    <row r="39" spans="1:59" ht="16.5" customHeight="1">
      <c r="A39" s="468"/>
      <c r="B39" s="510"/>
      <c r="C39" s="462">
        <v>3</v>
      </c>
      <c r="D39" s="463"/>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08"/>
      <c r="AL39" s="460"/>
      <c r="AM39" s="477" t="s">
        <v>44</v>
      </c>
      <c r="AN39" s="503">
        <f>COUNTIF($G$32:$AK$32,2)+COUNTIF($G$32:$AK$32,3)</f>
        <v>0</v>
      </c>
      <c r="AO39" s="506">
        <f>AN39</f>
        <v>0</v>
      </c>
      <c r="AR39" s="464" t="s">
        <v>135</v>
      </c>
      <c r="AS39" s="384" t="str">
        <f>IFERROR(INDEX($B$11:$F$31,MATCH("FW3",$B$11:$B$31,0),2),"")</f>
        <v/>
      </c>
      <c r="AT39" s="330"/>
      <c r="AU39" s="386" t="str">
        <f>IFERROR(INDEX($B$11:$F$31,MATCH("FW3",$B$11:$B$31,0),5),"")</f>
        <v/>
      </c>
      <c r="AV39" s="348"/>
      <c r="AW39" s="349">
        <f>IF(90000&lt;=AV39,90000,AV39)</f>
        <v>0</v>
      </c>
      <c r="AX39" s="348"/>
      <c r="AY39" s="349">
        <f>IF(10000&lt;=AX39,10000,AX39)</f>
        <v>0</v>
      </c>
      <c r="AZ39" s="348"/>
      <c r="BA39" s="349"/>
      <c r="BB39" s="350"/>
      <c r="BC39" s="350"/>
      <c r="BD39" s="350"/>
      <c r="BE39" s="350"/>
      <c r="BF39" s="350"/>
      <c r="BG39" s="362"/>
    </row>
    <row r="40" spans="1:59" ht="16.5" customHeight="1">
      <c r="A40" s="468"/>
      <c r="B40" s="510"/>
      <c r="C40" s="462">
        <v>4</v>
      </c>
      <c r="D40" s="463"/>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04"/>
      <c r="AL40" s="460"/>
      <c r="AM40" s="478"/>
      <c r="AN40" s="504"/>
      <c r="AO40" s="507"/>
      <c r="AR40" s="465"/>
      <c r="AS40" s="385"/>
      <c r="AT40" s="331"/>
      <c r="AU40" s="361"/>
      <c r="AV40" s="353"/>
      <c r="AW40" s="310"/>
      <c r="AX40" s="311"/>
      <c r="AY40" s="310"/>
      <c r="AZ40" s="311"/>
      <c r="BA40" s="310"/>
      <c r="BB40" s="312"/>
      <c r="BC40" s="312"/>
      <c r="BD40" s="312"/>
      <c r="BE40" s="312"/>
      <c r="BF40" s="312"/>
      <c r="BG40" s="343"/>
    </row>
    <row r="41" spans="1:59" ht="16.5" customHeight="1">
      <c r="A41" s="468"/>
      <c r="B41" s="510"/>
      <c r="C41" s="462">
        <v>5</v>
      </c>
      <c r="D41" s="463"/>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04"/>
      <c r="AL41" s="460"/>
      <c r="AM41" s="502"/>
      <c r="AN41" s="505"/>
      <c r="AO41" s="508"/>
      <c r="AR41" s="465"/>
      <c r="AS41" s="354" t="str">
        <f ca="1">IF(AS39="","",IFERROR(INDEX(INDIRECT("$B$" &amp; AS39+11 &amp;  ":$F$31"),MATCH("FW3",INDIRECT("$B$" &amp; AS39+11 &amp; ":$B$31"),0),2),""))</f>
        <v/>
      </c>
      <c r="AT41" s="317"/>
      <c r="AU41" s="363" t="str">
        <f ca="1">IF(AS39="","",IFERROR(INDEX(INDIRECT("$B$" &amp; AS39+11 &amp;  ":$F$31"),MATCH("FW3",INDIRECT("$B$" &amp; AS39+11 &amp; ":$B$31"),0),5),""))</f>
        <v/>
      </c>
      <c r="AV41" s="311"/>
      <c r="AW41" s="310">
        <f>IF(90000&lt;=AV41,90000,AV41)</f>
        <v>0</v>
      </c>
      <c r="AX41" s="311"/>
      <c r="AY41" s="310">
        <f>IF(10000&lt;=AX41,10000,AX41)</f>
        <v>0</v>
      </c>
      <c r="AZ41" s="311"/>
      <c r="BA41" s="310"/>
      <c r="BB41" s="312"/>
      <c r="BC41" s="312"/>
      <c r="BD41" s="312"/>
      <c r="BE41" s="312"/>
      <c r="BF41" s="312"/>
      <c r="BG41" s="343"/>
    </row>
    <row r="42" spans="1:59" ht="16.5" customHeight="1">
      <c r="A42" s="468"/>
      <c r="B42" s="510"/>
      <c r="C42" s="462">
        <v>6</v>
      </c>
      <c r="D42" s="463"/>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04"/>
      <c r="AL42" s="460"/>
      <c r="AM42" s="477" t="s">
        <v>51</v>
      </c>
      <c r="AN42" s="503">
        <f>COUNTIF($G$32:$AK$32,3)</f>
        <v>0</v>
      </c>
      <c r="AO42" s="506">
        <f>AN42</f>
        <v>0</v>
      </c>
      <c r="AR42" s="465"/>
      <c r="AS42" s="354"/>
      <c r="AT42" s="318"/>
      <c r="AU42" s="364"/>
      <c r="AV42" s="353"/>
      <c r="AW42" s="310"/>
      <c r="AX42" s="311"/>
      <c r="AY42" s="310"/>
      <c r="AZ42" s="311"/>
      <c r="BA42" s="310"/>
      <c r="BB42" s="312"/>
      <c r="BC42" s="312"/>
      <c r="BD42" s="312"/>
      <c r="BE42" s="312"/>
      <c r="BF42" s="312"/>
      <c r="BG42" s="343"/>
    </row>
    <row r="43" spans="1:59" ht="16.5" customHeight="1">
      <c r="A43" s="468"/>
      <c r="B43" s="510"/>
      <c r="C43" s="462">
        <v>7</v>
      </c>
      <c r="D43" s="463"/>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04"/>
      <c r="AL43" s="460"/>
      <c r="AM43" s="478"/>
      <c r="AN43" s="504"/>
      <c r="AO43" s="507"/>
      <c r="AR43" s="465"/>
      <c r="AS43" s="354" t="str">
        <f ca="1">IF(AS41="","",IFERROR(INDEX(INDIRECT("$B$" &amp; AS41+11 &amp;  ":$F$31"),MATCH("FW3",INDIRECT("$B$" &amp; AS41+11 &amp; ":$B$31"),0),2),""))</f>
        <v/>
      </c>
      <c r="AT43" s="317"/>
      <c r="AU43" s="357" t="str">
        <f ca="1">IF(AS41="","",IFERROR(INDEX(INDIRECT("$B$" &amp; AS41+11 &amp;  ":$F$31"),MATCH("FW3",INDIRECT("$B$" &amp; AS41+11 &amp; ":$B$31"),0),5),""))</f>
        <v/>
      </c>
      <c r="AV43" s="311"/>
      <c r="AW43" s="310">
        <f>IF(90000&lt;=AV43,90000,AV43)</f>
        <v>0</v>
      </c>
      <c r="AX43" s="311"/>
      <c r="AY43" s="310">
        <f>IF(10000&lt;=AX43,10000,AX43)</f>
        <v>0</v>
      </c>
      <c r="AZ43" s="311"/>
      <c r="BA43" s="310"/>
      <c r="BB43" s="312"/>
      <c r="BC43" s="312"/>
      <c r="BD43" s="312"/>
      <c r="BE43" s="312"/>
      <c r="BF43" s="312"/>
      <c r="BG43" s="343"/>
    </row>
    <row r="44" spans="1:59" ht="17.25" customHeight="1">
      <c r="A44" s="468"/>
      <c r="B44" s="510"/>
      <c r="C44" s="462">
        <v>8</v>
      </c>
      <c r="D44" s="463"/>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04"/>
      <c r="AL44" s="460"/>
      <c r="AM44" s="502"/>
      <c r="AN44" s="505"/>
      <c r="AO44" s="508"/>
      <c r="AR44" s="465"/>
      <c r="AS44" s="354"/>
      <c r="AT44" s="318"/>
      <c r="AU44" s="361"/>
      <c r="AV44" s="353"/>
      <c r="AW44" s="310"/>
      <c r="AX44" s="311"/>
      <c r="AY44" s="310"/>
      <c r="AZ44" s="311"/>
      <c r="BA44" s="310"/>
      <c r="BB44" s="312"/>
      <c r="BC44" s="312"/>
      <c r="BD44" s="312"/>
      <c r="BE44" s="312"/>
      <c r="BF44" s="312"/>
      <c r="BG44" s="343"/>
    </row>
    <row r="45" spans="1:59" ht="17.25" customHeight="1">
      <c r="A45" s="468"/>
      <c r="B45" s="510"/>
      <c r="C45" s="462">
        <v>9</v>
      </c>
      <c r="D45" s="463"/>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09"/>
      <c r="AL45" s="460"/>
      <c r="AM45" s="477" t="s">
        <v>52</v>
      </c>
      <c r="AN45" s="480">
        <f>SUM(AN36:AN44)</f>
        <v>0</v>
      </c>
      <c r="AO45" s="483">
        <f>SUM(AO36:AO44)</f>
        <v>0</v>
      </c>
      <c r="AR45" s="465"/>
      <c r="AS45" s="354" t="str">
        <f ca="1">IF(AS43="","",IFERROR(INDEX(INDIRECT("$B$" &amp; AS43+11 &amp;  ":$F$31"),MATCH("FW3",INDIRECT("$B$" &amp; AS43+11 &amp; ":$B$31"),0),2),""))</f>
        <v/>
      </c>
      <c r="AT45" s="317"/>
      <c r="AU45" s="357" t="str">
        <f ca="1">IF(AS43="","",IFERROR(INDEX(INDIRECT("$B$" &amp; AS43+11 &amp;  ":$F$31"),MATCH("FW3",INDIRECT("$B$" &amp; AS43+11 &amp; ":$B$31"),0),5),""))</f>
        <v/>
      </c>
      <c r="AV45" s="311"/>
      <c r="AW45" s="310">
        <f>IF(90000&lt;=AV45,90000,AV45)</f>
        <v>0</v>
      </c>
      <c r="AX45" s="311"/>
      <c r="AY45" s="310">
        <f>IF(10000&lt;=AX45,10000,AX45)</f>
        <v>0</v>
      </c>
      <c r="AZ45" s="311"/>
      <c r="BA45" s="310"/>
      <c r="BB45" s="312"/>
      <c r="BC45" s="312"/>
      <c r="BD45" s="312"/>
      <c r="BE45" s="312"/>
      <c r="BF45" s="312"/>
      <c r="BG45" s="343"/>
    </row>
    <row r="46" spans="1:59" ht="17.25" customHeight="1">
      <c r="A46" s="468"/>
      <c r="B46" s="510"/>
      <c r="C46" s="462">
        <v>10</v>
      </c>
      <c r="D46" s="463"/>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09"/>
      <c r="AL46" s="460"/>
      <c r="AM46" s="478"/>
      <c r="AN46" s="481"/>
      <c r="AO46" s="484"/>
      <c r="AR46" s="465"/>
      <c r="AS46" s="354"/>
      <c r="AT46" s="318"/>
      <c r="AU46" s="361"/>
      <c r="AV46" s="353"/>
      <c r="AW46" s="310"/>
      <c r="AX46" s="311"/>
      <c r="AY46" s="310"/>
      <c r="AZ46" s="311"/>
      <c r="BA46" s="310"/>
      <c r="BB46" s="312"/>
      <c r="BC46" s="312"/>
      <c r="BD46" s="312"/>
      <c r="BE46" s="312"/>
      <c r="BF46" s="312"/>
      <c r="BG46" s="343"/>
    </row>
    <row r="47" spans="1:59" ht="17.25" customHeight="1" thickBot="1">
      <c r="A47" s="468"/>
      <c r="B47" s="510"/>
      <c r="C47" s="462">
        <v>11</v>
      </c>
      <c r="D47" s="463"/>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09"/>
      <c r="AL47" s="461"/>
      <c r="AM47" s="479"/>
      <c r="AN47" s="482"/>
      <c r="AO47" s="485"/>
      <c r="AP47" s="8"/>
      <c r="AQ47" s="8"/>
      <c r="AR47" s="465"/>
      <c r="AS47" s="354" t="str">
        <f ca="1">IF(AS45="","",IFERROR(INDEX(INDIRECT("$B$" &amp; AS45+11 &amp;  ":$F$31"),MATCH("FW3",INDIRECT("$B$" &amp; AS45+11 &amp; ":$B$31"),0),2),""))</f>
        <v/>
      </c>
      <c r="AT47" s="317"/>
      <c r="AU47" s="357" t="str">
        <f ca="1">IF(AS45="","",IFERROR(INDEX(INDIRECT("$B$" &amp; AS45+11 &amp;  ":$F$31"),MATCH("FW3",INDIRECT("$B$" &amp; AS45+11 &amp; ":$B$31"),0),5),""))</f>
        <v/>
      </c>
      <c r="AV47" s="311"/>
      <c r="AW47" s="310">
        <f>IF(90000&lt;=AV47,90000,AV47)</f>
        <v>0</v>
      </c>
      <c r="AX47" s="311"/>
      <c r="AY47" s="310">
        <f>IF(10000&lt;=AX47,10000,AX47)</f>
        <v>0</v>
      </c>
      <c r="AZ47" s="311"/>
      <c r="BA47" s="310"/>
      <c r="BB47" s="312"/>
      <c r="BC47" s="312"/>
      <c r="BD47" s="312"/>
      <c r="BE47" s="312"/>
      <c r="BF47" s="312"/>
      <c r="BG47" s="343"/>
    </row>
    <row r="48" spans="1:59" ht="17.25" customHeight="1" thickBot="1">
      <c r="A48" s="468"/>
      <c r="B48" s="510"/>
      <c r="C48" s="462">
        <v>12</v>
      </c>
      <c r="D48" s="463"/>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10"/>
      <c r="AL48" s="66"/>
      <c r="AM48" s="44"/>
      <c r="AN48" s="45"/>
      <c r="AO48" s="46"/>
      <c r="AP48" s="46"/>
      <c r="AQ48" s="46"/>
      <c r="AR48" s="466"/>
      <c r="AS48" s="355"/>
      <c r="AT48" s="356"/>
      <c r="AU48" s="358"/>
      <c r="AV48" s="359"/>
      <c r="AW48" s="335"/>
      <c r="AX48" s="360"/>
      <c r="AY48" s="335"/>
      <c r="AZ48" s="360"/>
      <c r="BA48" s="335"/>
      <c r="BB48" s="342"/>
      <c r="BC48" s="342"/>
      <c r="BD48" s="342"/>
      <c r="BE48" s="342"/>
      <c r="BF48" s="342"/>
      <c r="BG48" s="344"/>
    </row>
    <row r="49" spans="1:59" ht="16.5" customHeight="1">
      <c r="A49" s="468"/>
      <c r="B49" s="510"/>
      <c r="C49" s="462">
        <v>13</v>
      </c>
      <c r="D49" s="463"/>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11"/>
      <c r="AL49" s="67"/>
      <c r="AM49" s="46"/>
      <c r="AN49" s="46"/>
      <c r="AO49" s="46"/>
      <c r="AP49" s="46"/>
      <c r="AQ49" s="46"/>
      <c r="AR49" s="325" t="s">
        <v>194</v>
      </c>
      <c r="AS49" s="328" t="str">
        <f>IFERROR(INDEX($B$11:$F$31,MATCH("多能工",$B$11:$B$31,0),2),"")</f>
        <v/>
      </c>
      <c r="AT49" s="330"/>
      <c r="AU49" s="345" t="str">
        <f>IFERROR(INDEX($B$11:$F$31,MATCH("多能工",$B$11:$B$31,0),5),"")</f>
        <v/>
      </c>
      <c r="AV49" s="346"/>
      <c r="AW49" s="347">
        <f>IF(90000&lt;=AV49,90000,AV49)</f>
        <v>0</v>
      </c>
      <c r="AX49" s="348"/>
      <c r="AY49" s="349">
        <f>IF(10000&lt;=AX49,10000,AX49)</f>
        <v>0</v>
      </c>
      <c r="AZ49" s="348"/>
      <c r="BA49" s="349"/>
      <c r="BB49" s="350"/>
      <c r="BC49" s="350"/>
      <c r="BD49" s="350"/>
      <c r="BE49" s="350"/>
      <c r="BF49" s="351"/>
      <c r="BG49" s="352"/>
    </row>
    <row r="50" spans="1:59" ht="16.5" customHeight="1" thickBot="1">
      <c r="A50" s="511"/>
      <c r="B50" s="512"/>
      <c r="C50" s="515" t="s">
        <v>53</v>
      </c>
      <c r="D50" s="516"/>
      <c r="E50" s="516"/>
      <c r="F50" s="517"/>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212">
        <f t="shared" si="14"/>
        <v>0</v>
      </c>
      <c r="AL50" s="67"/>
      <c r="AM50" s="46"/>
      <c r="AN50" s="46"/>
      <c r="AO50" s="46"/>
      <c r="AP50" s="46"/>
      <c r="AQ50" s="46"/>
      <c r="AR50" s="326"/>
      <c r="AS50" s="329"/>
      <c r="AT50" s="331"/>
      <c r="AU50" s="320"/>
      <c r="AV50" s="334"/>
      <c r="AW50" s="323"/>
      <c r="AX50" s="311"/>
      <c r="AY50" s="310"/>
      <c r="AZ50" s="311"/>
      <c r="BA50" s="310"/>
      <c r="BB50" s="312"/>
      <c r="BC50" s="312"/>
      <c r="BD50" s="312"/>
      <c r="BE50" s="312"/>
      <c r="BF50" s="313"/>
      <c r="BG50" s="315"/>
    </row>
    <row r="51" spans="1:59" ht="16.5" customHeight="1">
      <c r="AK51" s="46"/>
      <c r="AL51" s="46"/>
      <c r="AM51" s="46"/>
      <c r="AN51" s="46"/>
      <c r="AO51" s="46"/>
      <c r="AP51" s="13"/>
      <c r="AQ51" s="13"/>
      <c r="AR51" s="326"/>
      <c r="AS51" s="316" t="str">
        <f ca="1">IF(AS49="","",IFERROR(INDEX(INDIRECT("$B$" &amp; AS49+11 &amp;  ":$F$31"),MATCH("多能工",INDIRECT("$B$" &amp; AS49+11 &amp; ":$B$31"),0),2),""))</f>
        <v/>
      </c>
      <c r="AT51" s="317"/>
      <c r="AU51" s="332" t="str">
        <f ca="1">IF(AS49="","",IFERROR(INDEX(INDIRECT("$B$" &amp; AS49+11 &amp;  ":$F$31"),MATCH("多能工",INDIRECT("$B$" &amp; AS49+11 &amp; ":$B$31"),0),5),""))</f>
        <v/>
      </c>
      <c r="AV51" s="321"/>
      <c r="AW51" s="323">
        <f>IF(90000&lt;=AV51,90000,AV51)</f>
        <v>0</v>
      </c>
      <c r="AX51" s="311"/>
      <c r="AY51" s="310">
        <f>IF(10000&lt;=AX51,10000,AX51)</f>
        <v>0</v>
      </c>
      <c r="AZ51" s="311"/>
      <c r="BA51" s="310"/>
      <c r="BB51" s="312"/>
      <c r="BC51" s="312"/>
      <c r="BD51" s="312"/>
      <c r="BE51" s="312"/>
      <c r="BF51" s="313"/>
      <c r="BG51" s="314"/>
    </row>
    <row r="52" spans="1:59" ht="16.5" customHeight="1">
      <c r="A52" s="486" t="s">
        <v>54</v>
      </c>
      <c r="B52" s="487"/>
      <c r="C52" s="487"/>
      <c r="D52" s="487"/>
      <c r="E52" s="488"/>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470" t="s">
        <v>69</v>
      </c>
      <c r="X52" s="471"/>
      <c r="Y52" s="472"/>
      <c r="AL52" s="46"/>
      <c r="AM52" s="46"/>
      <c r="AN52" s="46"/>
      <c r="AO52" s="46"/>
      <c r="AP52" s="46"/>
      <c r="AQ52" s="46"/>
      <c r="AR52" s="326"/>
      <c r="AS52" s="316"/>
      <c r="AT52" s="318"/>
      <c r="AU52" s="333"/>
      <c r="AV52" s="334"/>
      <c r="AW52" s="323"/>
      <c r="AX52" s="311"/>
      <c r="AY52" s="310"/>
      <c r="AZ52" s="311"/>
      <c r="BA52" s="310"/>
      <c r="BB52" s="312"/>
      <c r="BC52" s="312"/>
      <c r="BD52" s="312"/>
      <c r="BE52" s="312"/>
      <c r="BF52" s="313"/>
      <c r="BG52" s="315"/>
    </row>
    <row r="53" spans="1:59" ht="16.5" customHeight="1">
      <c r="A53" s="489"/>
      <c r="B53" s="490"/>
      <c r="C53" s="490"/>
      <c r="D53" s="490"/>
      <c r="E53" s="491"/>
      <c r="F53" s="50" t="s">
        <v>70</v>
      </c>
      <c r="G53" s="52"/>
      <c r="H53" s="52"/>
      <c r="I53" s="52"/>
      <c r="J53" s="52"/>
      <c r="K53" s="52"/>
      <c r="L53" s="52"/>
      <c r="M53" s="52"/>
      <c r="N53" s="52"/>
      <c r="O53" s="52"/>
      <c r="P53" s="52"/>
      <c r="Q53" s="52"/>
      <c r="R53" s="52"/>
      <c r="S53" s="52"/>
      <c r="T53" s="52"/>
      <c r="U53" s="52"/>
      <c r="V53" s="52"/>
      <c r="W53" s="473">
        <f>SUM(G53:S53)</f>
        <v>0</v>
      </c>
      <c r="X53" s="474"/>
      <c r="Y53" s="475"/>
      <c r="AL53" s="46"/>
      <c r="AM53" s="46"/>
      <c r="AN53" s="46"/>
      <c r="AO53" s="46"/>
      <c r="AP53" s="46"/>
      <c r="AQ53" s="46"/>
      <c r="AR53" s="326"/>
      <c r="AS53" s="316" t="str">
        <f ca="1">IF(AS51="","",IFERROR(INDEX(INDIRECT("$B$" &amp; AS51+11 &amp;  ":$F$31"),MATCH("多能工",INDIRECT("$B$" &amp; AS51+11 &amp; ":$B$31"),0),2),""))</f>
        <v/>
      </c>
      <c r="AT53" s="317"/>
      <c r="AU53" s="319" t="str">
        <f ca="1">IF(AS51="","",IFERROR(INDEX(INDIRECT("$B$" &amp; AS51+11 &amp;  ":$F$31"),MATCH("多能工",INDIRECT("$B$" &amp; AS51+11 &amp; ":$B$31"),0),5),""))</f>
        <v/>
      </c>
      <c r="AV53" s="321"/>
      <c r="AW53" s="323">
        <f>IF(90000&lt;=AV53,90000,AV53)</f>
        <v>0</v>
      </c>
      <c r="AX53" s="311"/>
      <c r="AY53" s="310">
        <f>IF(10000&lt;=AX53,10000,AX53)</f>
        <v>0</v>
      </c>
      <c r="AZ53" s="311"/>
      <c r="BA53" s="310"/>
      <c r="BB53" s="312"/>
      <c r="BC53" s="312"/>
      <c r="BD53" s="312"/>
      <c r="BE53" s="312"/>
      <c r="BF53" s="313"/>
      <c r="BG53" s="314"/>
    </row>
    <row r="54" spans="1:59" ht="16.5" customHeight="1" thickBot="1">
      <c r="A54" s="489"/>
      <c r="B54" s="490"/>
      <c r="C54" s="490"/>
      <c r="D54" s="490"/>
      <c r="E54" s="491"/>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73">
        <f>SUM(G54:S54)</f>
        <v>0</v>
      </c>
      <c r="X54" s="474"/>
      <c r="Y54" s="475"/>
      <c r="AO54" s="35"/>
      <c r="AP54" s="13"/>
      <c r="AQ54" s="13"/>
      <c r="AR54" s="327"/>
      <c r="AS54" s="316"/>
      <c r="AT54" s="318"/>
      <c r="AU54" s="320"/>
      <c r="AV54" s="322"/>
      <c r="AW54" s="323"/>
      <c r="AX54" s="311"/>
      <c r="AY54" s="310"/>
      <c r="AZ54" s="311"/>
      <c r="BA54" s="310"/>
      <c r="BB54" s="312"/>
      <c r="BC54" s="312"/>
      <c r="BD54" s="312"/>
      <c r="BE54" s="312"/>
      <c r="BF54" s="313"/>
      <c r="BG54" s="324"/>
    </row>
    <row r="55" spans="1:59" ht="16.5" customHeight="1">
      <c r="A55" s="492"/>
      <c r="B55" s="493"/>
      <c r="C55" s="493"/>
      <c r="D55" s="493"/>
      <c r="E55" s="494"/>
      <c r="F55" s="54" t="s">
        <v>72</v>
      </c>
      <c r="G55" s="116">
        <f>G54</f>
        <v>0</v>
      </c>
      <c r="H55" s="116">
        <f t="shared" ref="H55:V55" si="15">H54</f>
        <v>0</v>
      </c>
      <c r="I55" s="116">
        <f t="shared" si="15"/>
        <v>0</v>
      </c>
      <c r="J55" s="116">
        <f t="shared" si="15"/>
        <v>0</v>
      </c>
      <c r="K55" s="116">
        <f t="shared" si="15"/>
        <v>0</v>
      </c>
      <c r="L55" s="116">
        <f t="shared" si="15"/>
        <v>0</v>
      </c>
      <c r="M55" s="116">
        <f t="shared" si="15"/>
        <v>0</v>
      </c>
      <c r="N55" s="116">
        <f t="shared" si="15"/>
        <v>0</v>
      </c>
      <c r="O55" s="116">
        <f t="shared" si="15"/>
        <v>0</v>
      </c>
      <c r="P55" s="116">
        <f t="shared" si="15"/>
        <v>0</v>
      </c>
      <c r="Q55" s="116">
        <f t="shared" si="15"/>
        <v>0</v>
      </c>
      <c r="R55" s="116">
        <f t="shared" si="15"/>
        <v>0</v>
      </c>
      <c r="S55" s="116">
        <f t="shared" si="15"/>
        <v>0</v>
      </c>
      <c r="T55" s="116">
        <f t="shared" si="15"/>
        <v>0</v>
      </c>
      <c r="U55" s="116">
        <f t="shared" si="15"/>
        <v>0</v>
      </c>
      <c r="V55" s="116">
        <f t="shared" si="15"/>
        <v>0</v>
      </c>
      <c r="W55" s="476">
        <f>SUM(G55:S55)</f>
        <v>0</v>
      </c>
      <c r="X55" s="476"/>
      <c r="Y55" s="476"/>
      <c r="Z55" s="4" t="s">
        <v>73</v>
      </c>
      <c r="AO55" s="35"/>
      <c r="AP55" s="13"/>
      <c r="AQ55" s="13"/>
      <c r="AR55" s="304" t="s">
        <v>195</v>
      </c>
      <c r="AS55" s="305"/>
      <c r="AT55" s="306"/>
      <c r="AU55" s="299"/>
      <c r="AV55" s="289">
        <f>SUM(AV9:AV18,AV49:AV54)</f>
        <v>0</v>
      </c>
      <c r="AW55" s="302">
        <f t="shared" ref="AW55:BF55" si="16">SUM(AW9:AW18,AW49:AW54)</f>
        <v>0</v>
      </c>
      <c r="AX55" s="289">
        <f t="shared" si="16"/>
        <v>0</v>
      </c>
      <c r="AY55" s="302">
        <f t="shared" si="16"/>
        <v>0</v>
      </c>
      <c r="AZ55" s="289">
        <f t="shared" si="16"/>
        <v>0</v>
      </c>
      <c r="BA55" s="302">
        <f t="shared" si="16"/>
        <v>0</v>
      </c>
      <c r="BB55" s="287">
        <f t="shared" si="16"/>
        <v>0</v>
      </c>
      <c r="BC55" s="287">
        <f t="shared" si="16"/>
        <v>0</v>
      </c>
      <c r="BD55" s="287">
        <f t="shared" si="16"/>
        <v>0</v>
      </c>
      <c r="BE55" s="289">
        <f t="shared" ref="BE55" si="17">SUM(BE9:BE18,BE49:BE54)</f>
        <v>0</v>
      </c>
      <c r="BF55" s="289">
        <f t="shared" si="16"/>
        <v>0</v>
      </c>
      <c r="BG55" s="291"/>
    </row>
    <row r="56" spans="1:59" ht="13.5" customHeight="1" thickBot="1">
      <c r="AO56" s="13"/>
      <c r="AP56" s="13"/>
      <c r="AQ56" s="13"/>
      <c r="AR56" s="307"/>
      <c r="AS56" s="308"/>
      <c r="AT56" s="309"/>
      <c r="AU56" s="300"/>
      <c r="AV56" s="301"/>
      <c r="AW56" s="303"/>
      <c r="AX56" s="301"/>
      <c r="AY56" s="303"/>
      <c r="AZ56" s="301"/>
      <c r="BA56" s="303"/>
      <c r="BB56" s="288"/>
      <c r="BC56" s="288"/>
      <c r="BD56" s="288"/>
      <c r="BE56" s="290"/>
      <c r="BF56" s="290"/>
      <c r="BG56" s="292"/>
    </row>
    <row r="57" spans="1:59" ht="13.5" customHeight="1">
      <c r="AO57" s="13"/>
      <c r="AP57" s="13"/>
      <c r="AQ57" s="13"/>
      <c r="AR57" s="293" t="s">
        <v>185</v>
      </c>
      <c r="AS57" s="294"/>
      <c r="AT57" s="295"/>
      <c r="AU57" s="299"/>
      <c r="AV57" s="289">
        <f>SUM(AV19:AV48)</f>
        <v>0</v>
      </c>
      <c r="AW57" s="302">
        <f t="shared" ref="AW57:BF57" si="18">SUM(AW19:AW48)</f>
        <v>0</v>
      </c>
      <c r="AX57" s="289">
        <f t="shared" si="18"/>
        <v>0</v>
      </c>
      <c r="AY57" s="302">
        <f t="shared" si="18"/>
        <v>0</v>
      </c>
      <c r="AZ57" s="289">
        <f t="shared" si="18"/>
        <v>0</v>
      </c>
      <c r="BA57" s="302">
        <f t="shared" si="18"/>
        <v>0</v>
      </c>
      <c r="BB57" s="287">
        <f t="shared" si="18"/>
        <v>0</v>
      </c>
      <c r="BC57" s="287">
        <f t="shared" si="18"/>
        <v>0</v>
      </c>
      <c r="BD57" s="287">
        <f t="shared" si="18"/>
        <v>0</v>
      </c>
      <c r="BE57" s="289">
        <f t="shared" ref="BE57" si="19">SUM(BE19:BE48)</f>
        <v>0</v>
      </c>
      <c r="BF57" s="289">
        <f t="shared" si="18"/>
        <v>0</v>
      </c>
      <c r="BG57" s="291"/>
    </row>
    <row r="58" spans="1:59" ht="13.5" customHeight="1" thickBot="1">
      <c r="AO58" s="13"/>
      <c r="AP58" s="13"/>
      <c r="AQ58" s="13"/>
      <c r="AR58" s="296"/>
      <c r="AS58" s="297"/>
      <c r="AT58" s="298"/>
      <c r="AU58" s="300"/>
      <c r="AV58" s="301"/>
      <c r="AW58" s="303"/>
      <c r="AX58" s="301"/>
      <c r="AY58" s="303"/>
      <c r="AZ58" s="301"/>
      <c r="BA58" s="303"/>
      <c r="BB58" s="288"/>
      <c r="BC58" s="288"/>
      <c r="BD58" s="288"/>
      <c r="BE58" s="290"/>
      <c r="BF58" s="290"/>
      <c r="BG58" s="292"/>
    </row>
    <row r="59" spans="1:59" ht="15" customHeight="1">
      <c r="AO59" s="13"/>
      <c r="AP59" s="13"/>
      <c r="AQ59" s="13"/>
      <c r="AR59" s="281" t="s">
        <v>136</v>
      </c>
      <c r="AS59" s="282"/>
      <c r="AT59" s="282"/>
      <c r="AU59" s="87"/>
      <c r="AV59" s="88">
        <f t="shared" ref="AV59:BF59" si="20">SUM(AV9:AV18)</f>
        <v>0</v>
      </c>
      <c r="AW59" s="269">
        <f t="shared" si="20"/>
        <v>0</v>
      </c>
      <c r="AX59" s="90">
        <f t="shared" si="20"/>
        <v>0</v>
      </c>
      <c r="AY59" s="91">
        <f t="shared" si="20"/>
        <v>0</v>
      </c>
      <c r="AZ59" s="88">
        <f t="shared" si="20"/>
        <v>0</v>
      </c>
      <c r="BA59" s="269">
        <f t="shared" si="20"/>
        <v>0</v>
      </c>
      <c r="BB59" s="275">
        <f t="shared" si="20"/>
        <v>0</v>
      </c>
      <c r="BC59" s="93">
        <f t="shared" si="20"/>
        <v>0</v>
      </c>
      <c r="BD59" s="93">
        <f t="shared" si="20"/>
        <v>0</v>
      </c>
      <c r="BE59" s="93">
        <f t="shared" ref="BE59" si="21">SUM(BE9:BE18)</f>
        <v>0</v>
      </c>
      <c r="BF59" s="93">
        <f t="shared" si="20"/>
        <v>0</v>
      </c>
      <c r="BG59" s="94"/>
    </row>
    <row r="60" spans="1:59" ht="15" customHeight="1">
      <c r="AO60" s="13"/>
      <c r="AP60" s="13"/>
      <c r="AQ60" s="13"/>
      <c r="AR60" s="283" t="s">
        <v>179</v>
      </c>
      <c r="AS60" s="284"/>
      <c r="AT60" s="284"/>
      <c r="AU60" s="224"/>
      <c r="AV60" s="96">
        <f t="shared" ref="AV60:BF60" si="22">SUM(AV19:AV28)</f>
        <v>0</v>
      </c>
      <c r="AW60" s="97">
        <f t="shared" si="22"/>
        <v>0</v>
      </c>
      <c r="AX60" s="96">
        <f t="shared" si="22"/>
        <v>0</v>
      </c>
      <c r="AY60" s="97">
        <f t="shared" si="22"/>
        <v>0</v>
      </c>
      <c r="AZ60" s="96">
        <f t="shared" si="22"/>
        <v>0</v>
      </c>
      <c r="BA60" s="97">
        <f t="shared" si="22"/>
        <v>0</v>
      </c>
      <c r="BB60" s="276">
        <f t="shared" si="22"/>
        <v>0</v>
      </c>
      <c r="BC60" s="276">
        <f t="shared" si="22"/>
        <v>0</v>
      </c>
      <c r="BD60" s="276">
        <f t="shared" si="22"/>
        <v>0</v>
      </c>
      <c r="BE60" s="276">
        <f t="shared" ref="BE60" si="23">SUM(BE19:BE28)</f>
        <v>0</v>
      </c>
      <c r="BF60" s="276">
        <f t="shared" si="22"/>
        <v>0</v>
      </c>
      <c r="BG60" s="279"/>
    </row>
    <row r="61" spans="1:59" ht="15" customHeight="1">
      <c r="AO61" s="13"/>
      <c r="AP61" s="13"/>
      <c r="AQ61" s="13"/>
      <c r="AR61" s="283" t="s">
        <v>180</v>
      </c>
      <c r="AS61" s="284"/>
      <c r="AT61" s="284"/>
      <c r="AU61" s="224"/>
      <c r="AV61" s="96">
        <f t="shared" ref="AV61:BF61" si="24">SUM(AV29:AV38)</f>
        <v>0</v>
      </c>
      <c r="AW61" s="97">
        <f t="shared" si="24"/>
        <v>0</v>
      </c>
      <c r="AX61" s="96">
        <f t="shared" si="24"/>
        <v>0</v>
      </c>
      <c r="AY61" s="97">
        <f t="shared" si="24"/>
        <v>0</v>
      </c>
      <c r="AZ61" s="96">
        <f t="shared" si="24"/>
        <v>0</v>
      </c>
      <c r="BA61" s="97">
        <f t="shared" si="24"/>
        <v>0</v>
      </c>
      <c r="BB61" s="276">
        <f t="shared" si="24"/>
        <v>0</v>
      </c>
      <c r="BC61" s="276">
        <f t="shared" si="24"/>
        <v>0</v>
      </c>
      <c r="BD61" s="276">
        <f t="shared" si="24"/>
        <v>0</v>
      </c>
      <c r="BE61" s="276">
        <f t="shared" ref="BE61" si="25">SUM(BE29:BE38)</f>
        <v>0</v>
      </c>
      <c r="BF61" s="276">
        <f t="shared" si="24"/>
        <v>0</v>
      </c>
      <c r="BG61" s="279"/>
    </row>
    <row r="62" spans="1:59" ht="15" customHeight="1">
      <c r="AO62" s="13"/>
      <c r="AP62" s="13"/>
      <c r="AQ62" s="13"/>
      <c r="AR62" s="283" t="s">
        <v>181</v>
      </c>
      <c r="AS62" s="284"/>
      <c r="AT62" s="284"/>
      <c r="AU62" s="224"/>
      <c r="AV62" s="96">
        <f t="shared" ref="AV62:BF62" si="26">SUM(AV39:AV48)</f>
        <v>0</v>
      </c>
      <c r="AW62" s="97">
        <f t="shared" si="26"/>
        <v>0</v>
      </c>
      <c r="AX62" s="96">
        <f t="shared" si="26"/>
        <v>0</v>
      </c>
      <c r="AY62" s="97">
        <f t="shared" si="26"/>
        <v>0</v>
      </c>
      <c r="AZ62" s="96">
        <f t="shared" si="26"/>
        <v>0</v>
      </c>
      <c r="BA62" s="97">
        <f t="shared" si="26"/>
        <v>0</v>
      </c>
      <c r="BB62" s="276">
        <f t="shared" si="26"/>
        <v>0</v>
      </c>
      <c r="BC62" s="276">
        <f t="shared" si="26"/>
        <v>0</v>
      </c>
      <c r="BD62" s="276">
        <f t="shared" si="26"/>
        <v>0</v>
      </c>
      <c r="BE62" s="276">
        <f t="shared" ref="BE62" si="27">SUM(BE39:BE48)</f>
        <v>0</v>
      </c>
      <c r="BF62" s="276">
        <f t="shared" si="26"/>
        <v>0</v>
      </c>
      <c r="BG62" s="279"/>
    </row>
    <row r="63" spans="1:59" ht="15" customHeight="1" thickBot="1">
      <c r="AO63" s="55"/>
      <c r="AP63" s="55"/>
      <c r="AQ63" s="55"/>
      <c r="AR63" s="285" t="s">
        <v>196</v>
      </c>
      <c r="AS63" s="286"/>
      <c r="AT63" s="286"/>
      <c r="AU63" s="99"/>
      <c r="AV63" s="100">
        <f>SUM(AV49:AV54)</f>
        <v>0</v>
      </c>
      <c r="AW63" s="272">
        <f>SUM(AW49:AW54)</f>
        <v>0</v>
      </c>
      <c r="AX63" s="270"/>
      <c r="AY63" s="271"/>
      <c r="AZ63" s="101"/>
      <c r="BA63" s="102"/>
      <c r="BB63" s="277"/>
      <c r="BC63" s="277"/>
      <c r="BD63" s="273"/>
      <c r="BE63" s="273"/>
      <c r="BF63" s="278">
        <f>SUM(BF49:BF54)</f>
        <v>0</v>
      </c>
      <c r="BG63" s="104"/>
    </row>
    <row r="64" spans="1:59" ht="13.5" customHeight="1">
      <c r="AO64" s="55"/>
      <c r="AP64" s="55"/>
      <c r="AQ64" s="55"/>
      <c r="AR64" s="246"/>
      <c r="AS64" s="246"/>
      <c r="AT64" s="246"/>
      <c r="AU64" s="256"/>
      <c r="AV64" s="257"/>
      <c r="AW64" s="257"/>
      <c r="AX64" s="258"/>
      <c r="AY64" s="258"/>
      <c r="AZ64" s="259"/>
      <c r="BA64" s="259"/>
      <c r="BB64" s="259"/>
      <c r="BC64" s="259"/>
      <c r="BD64" s="258"/>
      <c r="BE64" s="258"/>
      <c r="BF64" s="258"/>
      <c r="BG64" s="7"/>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51" t="s">
        <v>37</v>
      </c>
    </row>
    <row r="91" spans="5:37" ht="13.5" hidden="1" customHeight="1">
      <c r="E91" s="51" t="s">
        <v>31</v>
      </c>
      <c r="F91" s="53">
        <f t="shared" ref="F91:AJ91" si="28">IF(COUNTIF(G$11:G$30,$E91)=0,0,1)</f>
        <v>0</v>
      </c>
      <c r="G91" s="53">
        <f t="shared" si="28"/>
        <v>0</v>
      </c>
      <c r="H91" s="53">
        <f t="shared" si="28"/>
        <v>0</v>
      </c>
      <c r="I91" s="53">
        <f t="shared" si="28"/>
        <v>0</v>
      </c>
      <c r="J91" s="53">
        <f t="shared" si="28"/>
        <v>0</v>
      </c>
      <c r="K91" s="53">
        <f t="shared" si="28"/>
        <v>0</v>
      </c>
      <c r="L91" s="53">
        <f t="shared" si="28"/>
        <v>0</v>
      </c>
      <c r="M91" s="53">
        <f t="shared" si="28"/>
        <v>0</v>
      </c>
      <c r="N91" s="53">
        <f t="shared" si="28"/>
        <v>0</v>
      </c>
      <c r="O91" s="53">
        <f t="shared" si="28"/>
        <v>0</v>
      </c>
      <c r="P91" s="53">
        <f t="shared" si="28"/>
        <v>0</v>
      </c>
      <c r="Q91" s="53">
        <f t="shared" si="28"/>
        <v>0</v>
      </c>
      <c r="R91" s="53">
        <f t="shared" si="28"/>
        <v>0</v>
      </c>
      <c r="S91" s="53">
        <f t="shared" si="28"/>
        <v>0</v>
      </c>
      <c r="T91" s="53">
        <f t="shared" si="28"/>
        <v>0</v>
      </c>
      <c r="U91" s="53">
        <f t="shared" si="28"/>
        <v>0</v>
      </c>
      <c r="V91" s="53">
        <f t="shared" si="28"/>
        <v>0</v>
      </c>
      <c r="W91" s="53">
        <f t="shared" si="28"/>
        <v>0</v>
      </c>
      <c r="X91" s="53">
        <f t="shared" si="28"/>
        <v>0</v>
      </c>
      <c r="Y91" s="53">
        <f t="shared" si="28"/>
        <v>0</v>
      </c>
      <c r="Z91" s="53">
        <f t="shared" si="28"/>
        <v>0</v>
      </c>
      <c r="AA91" s="53">
        <f t="shared" si="28"/>
        <v>0</v>
      </c>
      <c r="AB91" s="53">
        <f t="shared" si="28"/>
        <v>0</v>
      </c>
      <c r="AC91" s="53">
        <f t="shared" si="28"/>
        <v>0</v>
      </c>
      <c r="AD91" s="53">
        <f t="shared" si="28"/>
        <v>0</v>
      </c>
      <c r="AE91" s="53">
        <f t="shared" si="28"/>
        <v>0</v>
      </c>
      <c r="AF91" s="53">
        <f t="shared" si="28"/>
        <v>0</v>
      </c>
      <c r="AG91" s="53">
        <f t="shared" si="28"/>
        <v>0</v>
      </c>
      <c r="AH91" s="53">
        <f t="shared" si="28"/>
        <v>0</v>
      </c>
      <c r="AI91" s="53">
        <f t="shared" si="28"/>
        <v>0</v>
      </c>
      <c r="AJ91" s="53">
        <f t="shared" si="28"/>
        <v>0</v>
      </c>
      <c r="AK91" s="53">
        <f>COUNTIF(F91:AJ91,1)</f>
        <v>0</v>
      </c>
    </row>
    <row r="92" spans="5:37" ht="13.5" hidden="1" customHeight="1">
      <c r="E92" s="51" t="s">
        <v>29</v>
      </c>
      <c r="F92" s="53">
        <f t="shared" ref="F92:AJ92" si="29">IF(COUNTIF(G$11:G$30,$E92)=0,0,1)</f>
        <v>0</v>
      </c>
      <c r="G92" s="53">
        <f t="shared" si="29"/>
        <v>0</v>
      </c>
      <c r="H92" s="53">
        <f t="shared" si="29"/>
        <v>0</v>
      </c>
      <c r="I92" s="53">
        <f t="shared" si="29"/>
        <v>0</v>
      </c>
      <c r="J92" s="53">
        <f t="shared" si="29"/>
        <v>0</v>
      </c>
      <c r="K92" s="53">
        <f t="shared" si="29"/>
        <v>0</v>
      </c>
      <c r="L92" s="53">
        <f t="shared" si="29"/>
        <v>0</v>
      </c>
      <c r="M92" s="53">
        <f t="shared" si="29"/>
        <v>0</v>
      </c>
      <c r="N92" s="53">
        <f t="shared" si="29"/>
        <v>0</v>
      </c>
      <c r="O92" s="53">
        <f t="shared" si="29"/>
        <v>0</v>
      </c>
      <c r="P92" s="53">
        <f t="shared" si="29"/>
        <v>0</v>
      </c>
      <c r="Q92" s="53">
        <f t="shared" si="29"/>
        <v>0</v>
      </c>
      <c r="R92" s="53">
        <f t="shared" si="29"/>
        <v>0</v>
      </c>
      <c r="S92" s="53">
        <f t="shared" si="29"/>
        <v>0</v>
      </c>
      <c r="T92" s="53">
        <f t="shared" si="29"/>
        <v>0</v>
      </c>
      <c r="U92" s="53">
        <f t="shared" si="29"/>
        <v>0</v>
      </c>
      <c r="V92" s="53">
        <f t="shared" si="29"/>
        <v>0</v>
      </c>
      <c r="W92" s="53">
        <f t="shared" si="29"/>
        <v>0</v>
      </c>
      <c r="X92" s="53">
        <f t="shared" si="29"/>
        <v>0</v>
      </c>
      <c r="Y92" s="53">
        <f t="shared" si="29"/>
        <v>0</v>
      </c>
      <c r="Z92" s="53">
        <f t="shared" si="29"/>
        <v>0</v>
      </c>
      <c r="AA92" s="53">
        <f t="shared" si="29"/>
        <v>0</v>
      </c>
      <c r="AB92" s="53">
        <f t="shared" si="29"/>
        <v>0</v>
      </c>
      <c r="AC92" s="53">
        <f t="shared" si="29"/>
        <v>0</v>
      </c>
      <c r="AD92" s="53">
        <f t="shared" si="29"/>
        <v>0</v>
      </c>
      <c r="AE92" s="53">
        <f t="shared" si="29"/>
        <v>0</v>
      </c>
      <c r="AF92" s="53">
        <f t="shared" si="29"/>
        <v>0</v>
      </c>
      <c r="AG92" s="53">
        <f t="shared" si="29"/>
        <v>0</v>
      </c>
      <c r="AH92" s="53">
        <f t="shared" si="29"/>
        <v>0</v>
      </c>
      <c r="AI92" s="53">
        <f t="shared" si="29"/>
        <v>0</v>
      </c>
      <c r="AJ92" s="53">
        <f t="shared" si="29"/>
        <v>0</v>
      </c>
      <c r="AK92" s="53">
        <f t="shared" ref="AK92:AK106" si="30">COUNTIF(F92:AJ92,1)</f>
        <v>0</v>
      </c>
    </row>
    <row r="93" spans="5:37" ht="13.5" hidden="1" customHeight="1">
      <c r="E93" s="51" t="s">
        <v>30</v>
      </c>
      <c r="F93" s="53">
        <f t="shared" ref="F93:AJ93" si="31">IF(COUNTIF(G$11:G$30,$E93)=0,0,1)</f>
        <v>0</v>
      </c>
      <c r="G93" s="53">
        <f t="shared" si="31"/>
        <v>0</v>
      </c>
      <c r="H93" s="53">
        <f t="shared" si="31"/>
        <v>0</v>
      </c>
      <c r="I93" s="53">
        <f t="shared" si="31"/>
        <v>0</v>
      </c>
      <c r="J93" s="53">
        <f t="shared" si="31"/>
        <v>0</v>
      </c>
      <c r="K93" s="53">
        <f t="shared" si="31"/>
        <v>0</v>
      </c>
      <c r="L93" s="53">
        <f t="shared" si="31"/>
        <v>0</v>
      </c>
      <c r="M93" s="53">
        <f t="shared" si="31"/>
        <v>0</v>
      </c>
      <c r="N93" s="53">
        <f t="shared" si="31"/>
        <v>0</v>
      </c>
      <c r="O93" s="53">
        <f t="shared" si="31"/>
        <v>0</v>
      </c>
      <c r="P93" s="53">
        <f t="shared" si="31"/>
        <v>0</v>
      </c>
      <c r="Q93" s="53">
        <f t="shared" si="31"/>
        <v>0</v>
      </c>
      <c r="R93" s="53">
        <f t="shared" si="31"/>
        <v>0</v>
      </c>
      <c r="S93" s="53">
        <f t="shared" si="31"/>
        <v>0</v>
      </c>
      <c r="T93" s="53">
        <f t="shared" si="31"/>
        <v>0</v>
      </c>
      <c r="U93" s="53">
        <f t="shared" si="31"/>
        <v>0</v>
      </c>
      <c r="V93" s="53">
        <f t="shared" si="31"/>
        <v>0</v>
      </c>
      <c r="W93" s="53">
        <f t="shared" si="31"/>
        <v>0</v>
      </c>
      <c r="X93" s="53">
        <f t="shared" si="31"/>
        <v>0</v>
      </c>
      <c r="Y93" s="53">
        <f t="shared" si="31"/>
        <v>0</v>
      </c>
      <c r="Z93" s="53">
        <f t="shared" si="31"/>
        <v>0</v>
      </c>
      <c r="AA93" s="53">
        <f t="shared" si="31"/>
        <v>0</v>
      </c>
      <c r="AB93" s="53">
        <f t="shared" si="31"/>
        <v>0</v>
      </c>
      <c r="AC93" s="53">
        <f t="shared" si="31"/>
        <v>0</v>
      </c>
      <c r="AD93" s="53">
        <f t="shared" si="31"/>
        <v>0</v>
      </c>
      <c r="AE93" s="53">
        <f t="shared" si="31"/>
        <v>0</v>
      </c>
      <c r="AF93" s="53">
        <f t="shared" si="31"/>
        <v>0</v>
      </c>
      <c r="AG93" s="53">
        <f t="shared" si="31"/>
        <v>0</v>
      </c>
      <c r="AH93" s="53">
        <f t="shared" si="31"/>
        <v>0</v>
      </c>
      <c r="AI93" s="53">
        <f t="shared" si="31"/>
        <v>0</v>
      </c>
      <c r="AJ93" s="53">
        <f t="shared" si="31"/>
        <v>0</v>
      </c>
      <c r="AK93" s="53">
        <f t="shared" si="30"/>
        <v>0</v>
      </c>
    </row>
    <row r="94" spans="5:37" ht="13.5" hidden="1" customHeight="1">
      <c r="E94" s="51" t="s">
        <v>56</v>
      </c>
      <c r="F94" s="53">
        <f t="shared" ref="F94:AJ94" si="32">IF(COUNTIF(G$11:G$30,$E94)=0,0,1)</f>
        <v>0</v>
      </c>
      <c r="G94" s="53">
        <f t="shared" si="32"/>
        <v>0</v>
      </c>
      <c r="H94" s="53">
        <f t="shared" si="32"/>
        <v>0</v>
      </c>
      <c r="I94" s="53">
        <f t="shared" si="32"/>
        <v>0</v>
      </c>
      <c r="J94" s="53">
        <f t="shared" si="32"/>
        <v>0</v>
      </c>
      <c r="K94" s="53">
        <f t="shared" si="32"/>
        <v>0</v>
      </c>
      <c r="L94" s="53">
        <f t="shared" si="32"/>
        <v>0</v>
      </c>
      <c r="M94" s="53">
        <f t="shared" si="32"/>
        <v>0</v>
      </c>
      <c r="N94" s="53">
        <f t="shared" si="32"/>
        <v>0</v>
      </c>
      <c r="O94" s="53">
        <f t="shared" si="32"/>
        <v>0</v>
      </c>
      <c r="P94" s="53">
        <f t="shared" si="32"/>
        <v>0</v>
      </c>
      <c r="Q94" s="53">
        <f t="shared" si="32"/>
        <v>0</v>
      </c>
      <c r="R94" s="53">
        <f t="shared" si="32"/>
        <v>0</v>
      </c>
      <c r="S94" s="53">
        <f t="shared" si="32"/>
        <v>0</v>
      </c>
      <c r="T94" s="53">
        <f t="shared" si="32"/>
        <v>0</v>
      </c>
      <c r="U94" s="53">
        <f t="shared" si="32"/>
        <v>0</v>
      </c>
      <c r="V94" s="53">
        <f t="shared" si="32"/>
        <v>0</v>
      </c>
      <c r="W94" s="53">
        <f t="shared" si="32"/>
        <v>0</v>
      </c>
      <c r="X94" s="53">
        <f t="shared" si="32"/>
        <v>0</v>
      </c>
      <c r="Y94" s="53">
        <f t="shared" si="32"/>
        <v>0</v>
      </c>
      <c r="Z94" s="53">
        <f t="shared" si="32"/>
        <v>0</v>
      </c>
      <c r="AA94" s="53">
        <f t="shared" si="32"/>
        <v>0</v>
      </c>
      <c r="AB94" s="53">
        <f t="shared" si="32"/>
        <v>0</v>
      </c>
      <c r="AC94" s="53">
        <f t="shared" si="32"/>
        <v>0</v>
      </c>
      <c r="AD94" s="53">
        <f t="shared" si="32"/>
        <v>0</v>
      </c>
      <c r="AE94" s="53">
        <f t="shared" si="32"/>
        <v>0</v>
      </c>
      <c r="AF94" s="53">
        <f t="shared" si="32"/>
        <v>0</v>
      </c>
      <c r="AG94" s="53">
        <f t="shared" si="32"/>
        <v>0</v>
      </c>
      <c r="AH94" s="53">
        <f t="shared" si="32"/>
        <v>0</v>
      </c>
      <c r="AI94" s="53">
        <f t="shared" si="32"/>
        <v>0</v>
      </c>
      <c r="AJ94" s="53">
        <f t="shared" si="32"/>
        <v>0</v>
      </c>
      <c r="AK94" s="53">
        <f t="shared" si="30"/>
        <v>0</v>
      </c>
    </row>
    <row r="95" spans="5:37" ht="13.5" hidden="1" customHeight="1">
      <c r="E95" s="51" t="s">
        <v>57</v>
      </c>
      <c r="F95" s="53">
        <f t="shared" ref="F95:AJ95" si="33">IF(COUNTIF(G$11:G$30,$E95)=0,0,1)</f>
        <v>0</v>
      </c>
      <c r="G95" s="53">
        <f t="shared" si="33"/>
        <v>0</v>
      </c>
      <c r="H95" s="53">
        <f t="shared" si="33"/>
        <v>0</v>
      </c>
      <c r="I95" s="53">
        <f t="shared" si="33"/>
        <v>0</v>
      </c>
      <c r="J95" s="53">
        <f t="shared" si="33"/>
        <v>0</v>
      </c>
      <c r="K95" s="53">
        <f t="shared" si="33"/>
        <v>0</v>
      </c>
      <c r="L95" s="53">
        <f t="shared" si="33"/>
        <v>0</v>
      </c>
      <c r="M95" s="53">
        <f t="shared" si="33"/>
        <v>0</v>
      </c>
      <c r="N95" s="53">
        <f t="shared" si="33"/>
        <v>0</v>
      </c>
      <c r="O95" s="53">
        <f t="shared" si="33"/>
        <v>0</v>
      </c>
      <c r="P95" s="53">
        <f t="shared" si="33"/>
        <v>0</v>
      </c>
      <c r="Q95" s="53">
        <f t="shared" si="33"/>
        <v>0</v>
      </c>
      <c r="R95" s="53">
        <f t="shared" si="33"/>
        <v>0</v>
      </c>
      <c r="S95" s="53">
        <f t="shared" si="33"/>
        <v>0</v>
      </c>
      <c r="T95" s="53">
        <f t="shared" si="33"/>
        <v>0</v>
      </c>
      <c r="U95" s="53">
        <f t="shared" si="33"/>
        <v>0</v>
      </c>
      <c r="V95" s="53">
        <f t="shared" si="33"/>
        <v>0</v>
      </c>
      <c r="W95" s="53">
        <f t="shared" si="33"/>
        <v>0</v>
      </c>
      <c r="X95" s="53">
        <f t="shared" si="33"/>
        <v>0</v>
      </c>
      <c r="Y95" s="53">
        <f t="shared" si="33"/>
        <v>0</v>
      </c>
      <c r="Z95" s="53">
        <f t="shared" si="33"/>
        <v>0</v>
      </c>
      <c r="AA95" s="53">
        <f t="shared" si="33"/>
        <v>0</v>
      </c>
      <c r="AB95" s="53">
        <f t="shared" si="33"/>
        <v>0</v>
      </c>
      <c r="AC95" s="53">
        <f t="shared" si="33"/>
        <v>0</v>
      </c>
      <c r="AD95" s="53">
        <f t="shared" si="33"/>
        <v>0</v>
      </c>
      <c r="AE95" s="53">
        <f t="shared" si="33"/>
        <v>0</v>
      </c>
      <c r="AF95" s="53">
        <f t="shared" si="33"/>
        <v>0</v>
      </c>
      <c r="AG95" s="53">
        <f t="shared" si="33"/>
        <v>0</v>
      </c>
      <c r="AH95" s="53">
        <f t="shared" si="33"/>
        <v>0</v>
      </c>
      <c r="AI95" s="53">
        <f t="shared" si="33"/>
        <v>0</v>
      </c>
      <c r="AJ95" s="53">
        <f t="shared" si="33"/>
        <v>0</v>
      </c>
      <c r="AK95" s="53">
        <f t="shared" si="30"/>
        <v>0</v>
      </c>
    </row>
    <row r="96" spans="5:37" ht="13.5" hidden="1" customHeight="1">
      <c r="E96" s="51" t="s">
        <v>58</v>
      </c>
      <c r="F96" s="53">
        <f t="shared" ref="F96:AJ96" si="34">IF(COUNTIF(G$11:G$30,$E96)=0,0,1)</f>
        <v>0</v>
      </c>
      <c r="G96" s="53">
        <f t="shared" si="34"/>
        <v>0</v>
      </c>
      <c r="H96" s="53">
        <f t="shared" si="34"/>
        <v>0</v>
      </c>
      <c r="I96" s="53">
        <f t="shared" si="34"/>
        <v>0</v>
      </c>
      <c r="J96" s="53">
        <f t="shared" si="34"/>
        <v>0</v>
      </c>
      <c r="K96" s="53">
        <f t="shared" si="34"/>
        <v>0</v>
      </c>
      <c r="L96" s="53">
        <f t="shared" si="34"/>
        <v>0</v>
      </c>
      <c r="M96" s="53">
        <f t="shared" si="34"/>
        <v>0</v>
      </c>
      <c r="N96" s="53">
        <f t="shared" si="34"/>
        <v>0</v>
      </c>
      <c r="O96" s="53">
        <f t="shared" si="34"/>
        <v>0</v>
      </c>
      <c r="P96" s="53">
        <f t="shared" si="34"/>
        <v>0</v>
      </c>
      <c r="Q96" s="53">
        <f t="shared" si="34"/>
        <v>0</v>
      </c>
      <c r="R96" s="53">
        <f t="shared" si="34"/>
        <v>0</v>
      </c>
      <c r="S96" s="53">
        <f t="shared" si="34"/>
        <v>0</v>
      </c>
      <c r="T96" s="53">
        <f t="shared" si="34"/>
        <v>0</v>
      </c>
      <c r="U96" s="53">
        <f t="shared" si="34"/>
        <v>0</v>
      </c>
      <c r="V96" s="53">
        <f t="shared" si="34"/>
        <v>0</v>
      </c>
      <c r="W96" s="53">
        <f t="shared" si="34"/>
        <v>0</v>
      </c>
      <c r="X96" s="53">
        <f t="shared" si="34"/>
        <v>0</v>
      </c>
      <c r="Y96" s="53">
        <f t="shared" si="34"/>
        <v>0</v>
      </c>
      <c r="Z96" s="53">
        <f t="shared" si="34"/>
        <v>0</v>
      </c>
      <c r="AA96" s="53">
        <f t="shared" si="34"/>
        <v>0</v>
      </c>
      <c r="AB96" s="53">
        <f t="shared" si="34"/>
        <v>0</v>
      </c>
      <c r="AC96" s="53">
        <f t="shared" si="34"/>
        <v>0</v>
      </c>
      <c r="AD96" s="53">
        <f t="shared" si="34"/>
        <v>0</v>
      </c>
      <c r="AE96" s="53">
        <f t="shared" si="34"/>
        <v>0</v>
      </c>
      <c r="AF96" s="53">
        <f t="shared" si="34"/>
        <v>0</v>
      </c>
      <c r="AG96" s="53">
        <f t="shared" si="34"/>
        <v>0</v>
      </c>
      <c r="AH96" s="53">
        <f t="shared" si="34"/>
        <v>0</v>
      </c>
      <c r="AI96" s="53">
        <f t="shared" si="34"/>
        <v>0</v>
      </c>
      <c r="AJ96" s="53">
        <f t="shared" si="34"/>
        <v>0</v>
      </c>
      <c r="AK96" s="53">
        <f t="shared" si="30"/>
        <v>0</v>
      </c>
    </row>
    <row r="97" spans="5:37" ht="13.5" hidden="1" customHeight="1">
      <c r="E97" s="51" t="s">
        <v>59</v>
      </c>
      <c r="F97" s="53">
        <f t="shared" ref="F97:AJ97" si="35">IF(COUNTIF(G$11:G$30,$E97)=0,0,1)</f>
        <v>0</v>
      </c>
      <c r="G97" s="53">
        <f t="shared" si="35"/>
        <v>0</v>
      </c>
      <c r="H97" s="53">
        <f t="shared" si="35"/>
        <v>0</v>
      </c>
      <c r="I97" s="53">
        <f t="shared" si="35"/>
        <v>0</v>
      </c>
      <c r="J97" s="53">
        <f t="shared" si="35"/>
        <v>0</v>
      </c>
      <c r="K97" s="53">
        <f t="shared" si="35"/>
        <v>0</v>
      </c>
      <c r="L97" s="53">
        <f t="shared" si="35"/>
        <v>0</v>
      </c>
      <c r="M97" s="53">
        <f t="shared" si="35"/>
        <v>0</v>
      </c>
      <c r="N97" s="53">
        <f t="shared" si="35"/>
        <v>0</v>
      </c>
      <c r="O97" s="53">
        <f t="shared" si="35"/>
        <v>0</v>
      </c>
      <c r="P97" s="53">
        <f t="shared" si="35"/>
        <v>0</v>
      </c>
      <c r="Q97" s="53">
        <f t="shared" si="35"/>
        <v>0</v>
      </c>
      <c r="R97" s="53">
        <f t="shared" si="35"/>
        <v>0</v>
      </c>
      <c r="S97" s="53">
        <f t="shared" si="35"/>
        <v>0</v>
      </c>
      <c r="T97" s="53">
        <f t="shared" si="35"/>
        <v>0</v>
      </c>
      <c r="U97" s="53">
        <f t="shared" si="35"/>
        <v>0</v>
      </c>
      <c r="V97" s="53">
        <f t="shared" si="35"/>
        <v>0</v>
      </c>
      <c r="W97" s="53">
        <f t="shared" si="35"/>
        <v>0</v>
      </c>
      <c r="X97" s="53">
        <f t="shared" si="35"/>
        <v>0</v>
      </c>
      <c r="Y97" s="53">
        <f t="shared" si="35"/>
        <v>0</v>
      </c>
      <c r="Z97" s="53">
        <f t="shared" si="35"/>
        <v>0</v>
      </c>
      <c r="AA97" s="53">
        <f t="shared" si="35"/>
        <v>0</v>
      </c>
      <c r="AB97" s="53">
        <f t="shared" si="35"/>
        <v>0</v>
      </c>
      <c r="AC97" s="53">
        <f t="shared" si="35"/>
        <v>0</v>
      </c>
      <c r="AD97" s="53">
        <f t="shared" si="35"/>
        <v>0</v>
      </c>
      <c r="AE97" s="53">
        <f t="shared" si="35"/>
        <v>0</v>
      </c>
      <c r="AF97" s="53">
        <f t="shared" si="35"/>
        <v>0</v>
      </c>
      <c r="AG97" s="53">
        <f t="shared" si="35"/>
        <v>0</v>
      </c>
      <c r="AH97" s="53">
        <f t="shared" si="35"/>
        <v>0</v>
      </c>
      <c r="AI97" s="53">
        <f t="shared" si="35"/>
        <v>0</v>
      </c>
      <c r="AJ97" s="53">
        <f t="shared" si="35"/>
        <v>0</v>
      </c>
      <c r="AK97" s="53">
        <f t="shared" si="30"/>
        <v>0</v>
      </c>
    </row>
    <row r="98" spans="5:37" ht="13.5" hidden="1" customHeight="1">
      <c r="E98" s="51" t="s">
        <v>60</v>
      </c>
      <c r="F98" s="53">
        <f t="shared" ref="F98:AJ98" si="36">IF(COUNTIF(G$11:G$30,$E98)=0,0,1)</f>
        <v>0</v>
      </c>
      <c r="G98" s="53">
        <f t="shared" si="36"/>
        <v>0</v>
      </c>
      <c r="H98" s="53">
        <f t="shared" si="36"/>
        <v>0</v>
      </c>
      <c r="I98" s="53">
        <f t="shared" si="36"/>
        <v>0</v>
      </c>
      <c r="J98" s="53">
        <f t="shared" si="36"/>
        <v>0</v>
      </c>
      <c r="K98" s="53">
        <f t="shared" si="36"/>
        <v>0</v>
      </c>
      <c r="L98" s="53">
        <f t="shared" si="36"/>
        <v>0</v>
      </c>
      <c r="M98" s="53">
        <f t="shared" si="36"/>
        <v>0</v>
      </c>
      <c r="N98" s="53">
        <f t="shared" si="36"/>
        <v>0</v>
      </c>
      <c r="O98" s="53">
        <f t="shared" si="36"/>
        <v>0</v>
      </c>
      <c r="P98" s="53">
        <f t="shared" si="36"/>
        <v>0</v>
      </c>
      <c r="Q98" s="53">
        <f t="shared" si="36"/>
        <v>0</v>
      </c>
      <c r="R98" s="53">
        <f t="shared" si="36"/>
        <v>0</v>
      </c>
      <c r="S98" s="53">
        <f t="shared" si="36"/>
        <v>0</v>
      </c>
      <c r="T98" s="53">
        <f t="shared" si="36"/>
        <v>0</v>
      </c>
      <c r="U98" s="53">
        <f t="shared" si="36"/>
        <v>0</v>
      </c>
      <c r="V98" s="53">
        <f t="shared" si="36"/>
        <v>0</v>
      </c>
      <c r="W98" s="53">
        <f t="shared" si="36"/>
        <v>0</v>
      </c>
      <c r="X98" s="53">
        <f t="shared" si="36"/>
        <v>0</v>
      </c>
      <c r="Y98" s="53">
        <f t="shared" si="36"/>
        <v>0</v>
      </c>
      <c r="Z98" s="53">
        <f t="shared" si="36"/>
        <v>0</v>
      </c>
      <c r="AA98" s="53">
        <f t="shared" si="36"/>
        <v>0</v>
      </c>
      <c r="AB98" s="53">
        <f t="shared" si="36"/>
        <v>0</v>
      </c>
      <c r="AC98" s="53">
        <f t="shared" si="36"/>
        <v>0</v>
      </c>
      <c r="AD98" s="53">
        <f t="shared" si="36"/>
        <v>0</v>
      </c>
      <c r="AE98" s="53">
        <f t="shared" si="36"/>
        <v>0</v>
      </c>
      <c r="AF98" s="53">
        <f t="shared" si="36"/>
        <v>0</v>
      </c>
      <c r="AG98" s="53">
        <f t="shared" si="36"/>
        <v>0</v>
      </c>
      <c r="AH98" s="53">
        <f t="shared" si="36"/>
        <v>0</v>
      </c>
      <c r="AI98" s="53">
        <f t="shared" si="36"/>
        <v>0</v>
      </c>
      <c r="AJ98" s="53">
        <f t="shared" si="36"/>
        <v>0</v>
      </c>
      <c r="AK98" s="53">
        <f t="shared" si="30"/>
        <v>0</v>
      </c>
    </row>
    <row r="99" spans="5:37" ht="13.5" hidden="1" customHeight="1">
      <c r="E99" s="51" t="s">
        <v>61</v>
      </c>
      <c r="F99" s="53">
        <f t="shared" ref="F99:AJ99" si="37">IF(COUNTIF(G$11:G$30,$E99)=0,0,1)</f>
        <v>0</v>
      </c>
      <c r="G99" s="53">
        <f t="shared" si="37"/>
        <v>0</v>
      </c>
      <c r="H99" s="53">
        <f t="shared" si="37"/>
        <v>0</v>
      </c>
      <c r="I99" s="53">
        <f t="shared" si="37"/>
        <v>0</v>
      </c>
      <c r="J99" s="53">
        <f t="shared" si="37"/>
        <v>0</v>
      </c>
      <c r="K99" s="53">
        <f t="shared" si="37"/>
        <v>0</v>
      </c>
      <c r="L99" s="53">
        <f t="shared" si="37"/>
        <v>0</v>
      </c>
      <c r="M99" s="53">
        <f t="shared" si="37"/>
        <v>0</v>
      </c>
      <c r="N99" s="53">
        <f t="shared" si="37"/>
        <v>0</v>
      </c>
      <c r="O99" s="53">
        <f t="shared" si="37"/>
        <v>0</v>
      </c>
      <c r="P99" s="53">
        <f t="shared" si="37"/>
        <v>0</v>
      </c>
      <c r="Q99" s="53">
        <f t="shared" si="37"/>
        <v>0</v>
      </c>
      <c r="R99" s="53">
        <f t="shared" si="37"/>
        <v>0</v>
      </c>
      <c r="S99" s="53">
        <f t="shared" si="37"/>
        <v>0</v>
      </c>
      <c r="T99" s="53">
        <f t="shared" si="37"/>
        <v>0</v>
      </c>
      <c r="U99" s="53">
        <f t="shared" si="37"/>
        <v>0</v>
      </c>
      <c r="V99" s="53">
        <f t="shared" si="37"/>
        <v>0</v>
      </c>
      <c r="W99" s="53">
        <f t="shared" si="37"/>
        <v>0</v>
      </c>
      <c r="X99" s="53">
        <f t="shared" si="37"/>
        <v>0</v>
      </c>
      <c r="Y99" s="53">
        <f t="shared" si="37"/>
        <v>0</v>
      </c>
      <c r="Z99" s="53">
        <f t="shared" si="37"/>
        <v>0</v>
      </c>
      <c r="AA99" s="53">
        <f t="shared" si="37"/>
        <v>0</v>
      </c>
      <c r="AB99" s="53">
        <f t="shared" si="37"/>
        <v>0</v>
      </c>
      <c r="AC99" s="53">
        <f t="shared" si="37"/>
        <v>0</v>
      </c>
      <c r="AD99" s="53">
        <f t="shared" si="37"/>
        <v>0</v>
      </c>
      <c r="AE99" s="53">
        <f t="shared" si="37"/>
        <v>0</v>
      </c>
      <c r="AF99" s="53">
        <f t="shared" si="37"/>
        <v>0</v>
      </c>
      <c r="AG99" s="53">
        <f t="shared" si="37"/>
        <v>0</v>
      </c>
      <c r="AH99" s="53">
        <f t="shared" si="37"/>
        <v>0</v>
      </c>
      <c r="AI99" s="53">
        <f t="shared" si="37"/>
        <v>0</v>
      </c>
      <c r="AJ99" s="53">
        <f t="shared" si="37"/>
        <v>0</v>
      </c>
      <c r="AK99" s="53">
        <f>COUNTIF(F99:AJ99,1)</f>
        <v>0</v>
      </c>
    </row>
    <row r="100" spans="5:37" ht="13.5" hidden="1" customHeight="1">
      <c r="E100" s="51" t="s">
        <v>106</v>
      </c>
      <c r="F100" s="53">
        <f t="shared" ref="F100:AJ100" si="38">IF(COUNTIF(G$11:G$30,$E100)=0,0,1)</f>
        <v>0</v>
      </c>
      <c r="G100" s="53">
        <f t="shared" si="38"/>
        <v>0</v>
      </c>
      <c r="H100" s="53">
        <f t="shared" si="38"/>
        <v>0</v>
      </c>
      <c r="I100" s="53">
        <f t="shared" si="38"/>
        <v>0</v>
      </c>
      <c r="J100" s="53">
        <f t="shared" si="38"/>
        <v>0</v>
      </c>
      <c r="K100" s="53">
        <f t="shared" si="38"/>
        <v>0</v>
      </c>
      <c r="L100" s="53">
        <f t="shared" si="38"/>
        <v>0</v>
      </c>
      <c r="M100" s="53">
        <f t="shared" si="38"/>
        <v>0</v>
      </c>
      <c r="N100" s="53">
        <f t="shared" si="38"/>
        <v>0</v>
      </c>
      <c r="O100" s="53">
        <f t="shared" si="38"/>
        <v>0</v>
      </c>
      <c r="P100" s="53">
        <f t="shared" si="38"/>
        <v>0</v>
      </c>
      <c r="Q100" s="53">
        <f t="shared" si="38"/>
        <v>0</v>
      </c>
      <c r="R100" s="53">
        <f t="shared" si="38"/>
        <v>0</v>
      </c>
      <c r="S100" s="53">
        <f t="shared" si="38"/>
        <v>0</v>
      </c>
      <c r="T100" s="53">
        <f t="shared" si="38"/>
        <v>0</v>
      </c>
      <c r="U100" s="53">
        <f t="shared" si="38"/>
        <v>0</v>
      </c>
      <c r="V100" s="53">
        <f t="shared" si="38"/>
        <v>0</v>
      </c>
      <c r="W100" s="53">
        <f t="shared" si="38"/>
        <v>0</v>
      </c>
      <c r="X100" s="53">
        <f t="shared" si="38"/>
        <v>0</v>
      </c>
      <c r="Y100" s="53">
        <f t="shared" si="38"/>
        <v>0</v>
      </c>
      <c r="Z100" s="53">
        <f t="shared" si="38"/>
        <v>0</v>
      </c>
      <c r="AA100" s="53">
        <f t="shared" si="38"/>
        <v>0</v>
      </c>
      <c r="AB100" s="53">
        <f t="shared" si="38"/>
        <v>0</v>
      </c>
      <c r="AC100" s="53">
        <f t="shared" si="38"/>
        <v>0</v>
      </c>
      <c r="AD100" s="53">
        <f t="shared" si="38"/>
        <v>0</v>
      </c>
      <c r="AE100" s="53">
        <f t="shared" si="38"/>
        <v>0</v>
      </c>
      <c r="AF100" s="53">
        <f t="shared" si="38"/>
        <v>0</v>
      </c>
      <c r="AG100" s="53">
        <f t="shared" si="38"/>
        <v>0</v>
      </c>
      <c r="AH100" s="53">
        <f t="shared" si="38"/>
        <v>0</v>
      </c>
      <c r="AI100" s="53">
        <f t="shared" si="38"/>
        <v>0</v>
      </c>
      <c r="AJ100" s="53">
        <f t="shared" si="38"/>
        <v>0</v>
      </c>
      <c r="AK100" s="53">
        <f>COUNTIF(F100:AJ100,1)</f>
        <v>0</v>
      </c>
    </row>
    <row r="101" spans="5:37" ht="13.5" hidden="1" customHeight="1">
      <c r="E101" s="51" t="s">
        <v>107</v>
      </c>
      <c r="F101" s="53">
        <f t="shared" ref="F101:AJ101" si="39">IF(COUNTIF(G$11:G$30,$E101)=0,0,1)</f>
        <v>0</v>
      </c>
      <c r="G101" s="53">
        <f t="shared" si="39"/>
        <v>0</v>
      </c>
      <c r="H101" s="53">
        <f t="shared" si="39"/>
        <v>0</v>
      </c>
      <c r="I101" s="53">
        <f t="shared" si="39"/>
        <v>0</v>
      </c>
      <c r="J101" s="53">
        <f t="shared" si="39"/>
        <v>0</v>
      </c>
      <c r="K101" s="53">
        <f t="shared" si="39"/>
        <v>0</v>
      </c>
      <c r="L101" s="53">
        <f t="shared" si="39"/>
        <v>0</v>
      </c>
      <c r="M101" s="53">
        <f t="shared" si="39"/>
        <v>0</v>
      </c>
      <c r="N101" s="53">
        <f t="shared" si="39"/>
        <v>0</v>
      </c>
      <c r="O101" s="53">
        <f t="shared" si="39"/>
        <v>0</v>
      </c>
      <c r="P101" s="53">
        <f t="shared" si="39"/>
        <v>0</v>
      </c>
      <c r="Q101" s="53">
        <f t="shared" si="39"/>
        <v>0</v>
      </c>
      <c r="R101" s="53">
        <f t="shared" si="39"/>
        <v>0</v>
      </c>
      <c r="S101" s="53">
        <f t="shared" si="39"/>
        <v>0</v>
      </c>
      <c r="T101" s="53">
        <f t="shared" si="39"/>
        <v>0</v>
      </c>
      <c r="U101" s="53">
        <f t="shared" si="39"/>
        <v>0</v>
      </c>
      <c r="V101" s="53">
        <f t="shared" si="39"/>
        <v>0</v>
      </c>
      <c r="W101" s="53">
        <f t="shared" si="39"/>
        <v>0</v>
      </c>
      <c r="X101" s="53">
        <f t="shared" si="39"/>
        <v>0</v>
      </c>
      <c r="Y101" s="53">
        <f t="shared" si="39"/>
        <v>0</v>
      </c>
      <c r="Z101" s="53">
        <f t="shared" si="39"/>
        <v>0</v>
      </c>
      <c r="AA101" s="53">
        <f t="shared" si="39"/>
        <v>0</v>
      </c>
      <c r="AB101" s="53">
        <f t="shared" si="39"/>
        <v>0</v>
      </c>
      <c r="AC101" s="53">
        <f t="shared" si="39"/>
        <v>0</v>
      </c>
      <c r="AD101" s="53">
        <f t="shared" si="39"/>
        <v>0</v>
      </c>
      <c r="AE101" s="53">
        <f t="shared" si="39"/>
        <v>0</v>
      </c>
      <c r="AF101" s="53">
        <f t="shared" si="39"/>
        <v>0</v>
      </c>
      <c r="AG101" s="53">
        <f t="shared" si="39"/>
        <v>0</v>
      </c>
      <c r="AH101" s="53">
        <f t="shared" si="39"/>
        <v>0</v>
      </c>
      <c r="AI101" s="53">
        <f t="shared" si="39"/>
        <v>0</v>
      </c>
      <c r="AJ101" s="53">
        <f t="shared" si="39"/>
        <v>0</v>
      </c>
      <c r="AK101" s="53">
        <f>COUNTIF(F101:AJ101,1)</f>
        <v>0</v>
      </c>
    </row>
    <row r="102" spans="5:37" ht="13.5" hidden="1" customHeight="1">
      <c r="E102" s="51" t="s">
        <v>108</v>
      </c>
      <c r="F102" s="53">
        <f t="shared" ref="F102:AJ102" si="40">IF(COUNTIF(G$11:G$30,$E102)=0,0,1)</f>
        <v>0</v>
      </c>
      <c r="G102" s="53">
        <f t="shared" si="40"/>
        <v>0</v>
      </c>
      <c r="H102" s="53">
        <f t="shared" si="40"/>
        <v>0</v>
      </c>
      <c r="I102" s="53">
        <f t="shared" si="40"/>
        <v>0</v>
      </c>
      <c r="J102" s="53">
        <f t="shared" si="40"/>
        <v>0</v>
      </c>
      <c r="K102" s="53">
        <f t="shared" si="40"/>
        <v>0</v>
      </c>
      <c r="L102" s="53">
        <f t="shared" si="40"/>
        <v>0</v>
      </c>
      <c r="M102" s="53">
        <f t="shared" si="40"/>
        <v>0</v>
      </c>
      <c r="N102" s="53">
        <f t="shared" si="40"/>
        <v>0</v>
      </c>
      <c r="O102" s="53">
        <f t="shared" si="40"/>
        <v>0</v>
      </c>
      <c r="P102" s="53">
        <f t="shared" si="40"/>
        <v>0</v>
      </c>
      <c r="Q102" s="53">
        <f t="shared" si="40"/>
        <v>0</v>
      </c>
      <c r="R102" s="53">
        <f t="shared" si="40"/>
        <v>0</v>
      </c>
      <c r="S102" s="53">
        <f t="shared" si="40"/>
        <v>0</v>
      </c>
      <c r="T102" s="53">
        <f t="shared" si="40"/>
        <v>0</v>
      </c>
      <c r="U102" s="53">
        <f t="shared" si="40"/>
        <v>0</v>
      </c>
      <c r="V102" s="53">
        <f t="shared" si="40"/>
        <v>0</v>
      </c>
      <c r="W102" s="53">
        <f t="shared" si="40"/>
        <v>0</v>
      </c>
      <c r="X102" s="53">
        <f t="shared" si="40"/>
        <v>0</v>
      </c>
      <c r="Y102" s="53">
        <f t="shared" si="40"/>
        <v>0</v>
      </c>
      <c r="Z102" s="53">
        <f t="shared" si="40"/>
        <v>0</v>
      </c>
      <c r="AA102" s="53">
        <f t="shared" si="40"/>
        <v>0</v>
      </c>
      <c r="AB102" s="53">
        <f t="shared" si="40"/>
        <v>0</v>
      </c>
      <c r="AC102" s="53">
        <f t="shared" si="40"/>
        <v>0</v>
      </c>
      <c r="AD102" s="53">
        <f t="shared" si="40"/>
        <v>0</v>
      </c>
      <c r="AE102" s="53">
        <f t="shared" si="40"/>
        <v>0</v>
      </c>
      <c r="AF102" s="53">
        <f t="shared" si="40"/>
        <v>0</v>
      </c>
      <c r="AG102" s="53">
        <f t="shared" si="40"/>
        <v>0</v>
      </c>
      <c r="AH102" s="53">
        <f t="shared" si="40"/>
        <v>0</v>
      </c>
      <c r="AI102" s="53">
        <f t="shared" si="40"/>
        <v>0</v>
      </c>
      <c r="AJ102" s="53">
        <f t="shared" si="40"/>
        <v>0</v>
      </c>
      <c r="AK102" s="53">
        <f>COUNTIF(F102:AJ102,1)</f>
        <v>0</v>
      </c>
    </row>
    <row r="103" spans="5:37" ht="13.5" hidden="1" customHeight="1">
      <c r="E103" s="51" t="s">
        <v>109</v>
      </c>
      <c r="F103" s="53">
        <f t="shared" ref="F103:AJ103" si="41">IF(COUNTIF(G$11:G$30,$E103)=0,0,1)</f>
        <v>0</v>
      </c>
      <c r="G103" s="53">
        <f t="shared" si="41"/>
        <v>0</v>
      </c>
      <c r="H103" s="53">
        <f t="shared" si="41"/>
        <v>0</v>
      </c>
      <c r="I103" s="53">
        <f t="shared" si="41"/>
        <v>0</v>
      </c>
      <c r="J103" s="53">
        <f t="shared" si="41"/>
        <v>0</v>
      </c>
      <c r="K103" s="53">
        <f t="shared" si="41"/>
        <v>0</v>
      </c>
      <c r="L103" s="53">
        <f t="shared" si="41"/>
        <v>0</v>
      </c>
      <c r="M103" s="53">
        <f t="shared" si="41"/>
        <v>0</v>
      </c>
      <c r="N103" s="53">
        <f t="shared" si="41"/>
        <v>0</v>
      </c>
      <c r="O103" s="53">
        <f t="shared" si="41"/>
        <v>0</v>
      </c>
      <c r="P103" s="53">
        <f t="shared" si="41"/>
        <v>0</v>
      </c>
      <c r="Q103" s="53">
        <f t="shared" si="41"/>
        <v>0</v>
      </c>
      <c r="R103" s="53">
        <f t="shared" si="41"/>
        <v>0</v>
      </c>
      <c r="S103" s="53">
        <f t="shared" si="41"/>
        <v>0</v>
      </c>
      <c r="T103" s="53">
        <f t="shared" si="41"/>
        <v>0</v>
      </c>
      <c r="U103" s="53">
        <f t="shared" si="41"/>
        <v>0</v>
      </c>
      <c r="V103" s="53">
        <f t="shared" si="41"/>
        <v>0</v>
      </c>
      <c r="W103" s="53">
        <f t="shared" si="41"/>
        <v>0</v>
      </c>
      <c r="X103" s="53">
        <f t="shared" si="41"/>
        <v>0</v>
      </c>
      <c r="Y103" s="53">
        <f t="shared" si="41"/>
        <v>0</v>
      </c>
      <c r="Z103" s="53">
        <f t="shared" si="41"/>
        <v>0</v>
      </c>
      <c r="AA103" s="53">
        <f t="shared" si="41"/>
        <v>0</v>
      </c>
      <c r="AB103" s="53">
        <f t="shared" si="41"/>
        <v>0</v>
      </c>
      <c r="AC103" s="53">
        <f t="shared" si="41"/>
        <v>0</v>
      </c>
      <c r="AD103" s="53">
        <f t="shared" si="41"/>
        <v>0</v>
      </c>
      <c r="AE103" s="53">
        <f t="shared" si="41"/>
        <v>0</v>
      </c>
      <c r="AF103" s="53">
        <f t="shared" si="41"/>
        <v>0</v>
      </c>
      <c r="AG103" s="53">
        <f t="shared" si="41"/>
        <v>0</v>
      </c>
      <c r="AH103" s="53">
        <f t="shared" si="41"/>
        <v>0</v>
      </c>
      <c r="AI103" s="53">
        <f t="shared" si="41"/>
        <v>0</v>
      </c>
      <c r="AJ103" s="53">
        <f t="shared" si="41"/>
        <v>0</v>
      </c>
      <c r="AK103" s="53">
        <f>COUNTIF(F103:AJ103,1)</f>
        <v>0</v>
      </c>
    </row>
    <row r="104" spans="5:37" ht="13.5" hidden="1" customHeight="1">
      <c r="E104" s="51" t="s">
        <v>66</v>
      </c>
      <c r="F104" s="53">
        <f t="shared" ref="F104:AJ104" si="42">IF(COUNTIF(G$11:G$30,$E104)=0,0,1)</f>
        <v>0</v>
      </c>
      <c r="G104" s="53">
        <f t="shared" si="42"/>
        <v>0</v>
      </c>
      <c r="H104" s="53">
        <f t="shared" si="42"/>
        <v>0</v>
      </c>
      <c r="I104" s="53">
        <f t="shared" si="42"/>
        <v>0</v>
      </c>
      <c r="J104" s="53">
        <f t="shared" si="42"/>
        <v>0</v>
      </c>
      <c r="K104" s="53">
        <f t="shared" si="42"/>
        <v>0</v>
      </c>
      <c r="L104" s="53">
        <f t="shared" si="42"/>
        <v>0</v>
      </c>
      <c r="M104" s="53">
        <f t="shared" si="42"/>
        <v>0</v>
      </c>
      <c r="N104" s="53">
        <f t="shared" si="42"/>
        <v>0</v>
      </c>
      <c r="O104" s="53">
        <f t="shared" si="42"/>
        <v>0</v>
      </c>
      <c r="P104" s="53">
        <f t="shared" si="42"/>
        <v>0</v>
      </c>
      <c r="Q104" s="53">
        <f t="shared" si="42"/>
        <v>0</v>
      </c>
      <c r="R104" s="53">
        <f t="shared" si="42"/>
        <v>0</v>
      </c>
      <c r="S104" s="53">
        <f t="shared" si="42"/>
        <v>0</v>
      </c>
      <c r="T104" s="53">
        <f t="shared" si="42"/>
        <v>0</v>
      </c>
      <c r="U104" s="53">
        <f t="shared" si="42"/>
        <v>0</v>
      </c>
      <c r="V104" s="53">
        <f t="shared" si="42"/>
        <v>0</v>
      </c>
      <c r="W104" s="53">
        <f t="shared" si="42"/>
        <v>0</v>
      </c>
      <c r="X104" s="53">
        <f t="shared" si="42"/>
        <v>0</v>
      </c>
      <c r="Y104" s="53">
        <f t="shared" si="42"/>
        <v>0</v>
      </c>
      <c r="Z104" s="53">
        <f t="shared" si="42"/>
        <v>0</v>
      </c>
      <c r="AA104" s="53">
        <f t="shared" si="42"/>
        <v>0</v>
      </c>
      <c r="AB104" s="53">
        <f t="shared" si="42"/>
        <v>0</v>
      </c>
      <c r="AC104" s="53">
        <f t="shared" si="42"/>
        <v>0</v>
      </c>
      <c r="AD104" s="53">
        <f t="shared" si="42"/>
        <v>0</v>
      </c>
      <c r="AE104" s="53">
        <f t="shared" si="42"/>
        <v>0</v>
      </c>
      <c r="AF104" s="53">
        <f t="shared" si="42"/>
        <v>0</v>
      </c>
      <c r="AG104" s="53">
        <f t="shared" si="42"/>
        <v>0</v>
      </c>
      <c r="AH104" s="53">
        <f t="shared" si="42"/>
        <v>0</v>
      </c>
      <c r="AI104" s="53">
        <f t="shared" si="42"/>
        <v>0</v>
      </c>
      <c r="AJ104" s="53">
        <f t="shared" si="42"/>
        <v>0</v>
      </c>
      <c r="AK104" s="53">
        <f t="shared" si="30"/>
        <v>0</v>
      </c>
    </row>
    <row r="105" spans="5:37" ht="13.5" hidden="1" customHeight="1">
      <c r="E105" s="51" t="s">
        <v>67</v>
      </c>
      <c r="F105" s="53">
        <f t="shared" ref="F105:AJ105" si="43">IF(COUNTIF(G$11:G$30,$E105)=0,0,1)</f>
        <v>0</v>
      </c>
      <c r="G105" s="53">
        <f t="shared" si="43"/>
        <v>0</v>
      </c>
      <c r="H105" s="53">
        <f t="shared" si="43"/>
        <v>0</v>
      </c>
      <c r="I105" s="53">
        <f t="shared" si="43"/>
        <v>0</v>
      </c>
      <c r="J105" s="53">
        <f t="shared" si="43"/>
        <v>0</v>
      </c>
      <c r="K105" s="53">
        <f t="shared" si="43"/>
        <v>0</v>
      </c>
      <c r="L105" s="53">
        <f t="shared" si="43"/>
        <v>0</v>
      </c>
      <c r="M105" s="53">
        <f t="shared" si="43"/>
        <v>0</v>
      </c>
      <c r="N105" s="53">
        <f t="shared" si="43"/>
        <v>0</v>
      </c>
      <c r="O105" s="53">
        <f t="shared" si="43"/>
        <v>0</v>
      </c>
      <c r="P105" s="53">
        <f t="shared" si="43"/>
        <v>0</v>
      </c>
      <c r="Q105" s="53">
        <f t="shared" si="43"/>
        <v>0</v>
      </c>
      <c r="R105" s="53">
        <f t="shared" si="43"/>
        <v>0</v>
      </c>
      <c r="S105" s="53">
        <f t="shared" si="43"/>
        <v>0</v>
      </c>
      <c r="T105" s="53">
        <f t="shared" si="43"/>
        <v>0</v>
      </c>
      <c r="U105" s="53">
        <f t="shared" si="43"/>
        <v>0</v>
      </c>
      <c r="V105" s="53">
        <f t="shared" si="43"/>
        <v>0</v>
      </c>
      <c r="W105" s="53">
        <f t="shared" si="43"/>
        <v>0</v>
      </c>
      <c r="X105" s="53">
        <f t="shared" si="43"/>
        <v>0</v>
      </c>
      <c r="Y105" s="53">
        <f t="shared" si="43"/>
        <v>0</v>
      </c>
      <c r="Z105" s="53">
        <f t="shared" si="43"/>
        <v>0</v>
      </c>
      <c r="AA105" s="53">
        <f t="shared" si="43"/>
        <v>0</v>
      </c>
      <c r="AB105" s="53">
        <f t="shared" si="43"/>
        <v>0</v>
      </c>
      <c r="AC105" s="53">
        <f t="shared" si="43"/>
        <v>0</v>
      </c>
      <c r="AD105" s="53">
        <f t="shared" si="43"/>
        <v>0</v>
      </c>
      <c r="AE105" s="53">
        <f t="shared" si="43"/>
        <v>0</v>
      </c>
      <c r="AF105" s="53">
        <f t="shared" si="43"/>
        <v>0</v>
      </c>
      <c r="AG105" s="53">
        <f t="shared" si="43"/>
        <v>0</v>
      </c>
      <c r="AH105" s="53">
        <f t="shared" si="43"/>
        <v>0</v>
      </c>
      <c r="AI105" s="53">
        <f t="shared" si="43"/>
        <v>0</v>
      </c>
      <c r="AJ105" s="53">
        <f t="shared" si="43"/>
        <v>0</v>
      </c>
      <c r="AK105" s="53">
        <f t="shared" si="30"/>
        <v>0</v>
      </c>
    </row>
    <row r="106" spans="5:37" ht="13.5" hidden="1" customHeight="1">
      <c r="E106" s="51" t="s">
        <v>68</v>
      </c>
      <c r="F106" s="53">
        <f t="shared" ref="F106:AJ106" si="44">IF(COUNTIF(G$11:G$30,$E106)=0,0,1)</f>
        <v>0</v>
      </c>
      <c r="G106" s="53">
        <f t="shared" si="44"/>
        <v>0</v>
      </c>
      <c r="H106" s="53">
        <f t="shared" si="44"/>
        <v>0</v>
      </c>
      <c r="I106" s="53">
        <f t="shared" si="44"/>
        <v>0</v>
      </c>
      <c r="J106" s="53">
        <f t="shared" si="44"/>
        <v>0</v>
      </c>
      <c r="K106" s="53">
        <f t="shared" si="44"/>
        <v>0</v>
      </c>
      <c r="L106" s="53">
        <f t="shared" si="44"/>
        <v>0</v>
      </c>
      <c r="M106" s="53">
        <f t="shared" si="44"/>
        <v>0</v>
      </c>
      <c r="N106" s="53">
        <f t="shared" si="44"/>
        <v>0</v>
      </c>
      <c r="O106" s="53">
        <f t="shared" si="44"/>
        <v>0</v>
      </c>
      <c r="P106" s="53">
        <f t="shared" si="44"/>
        <v>0</v>
      </c>
      <c r="Q106" s="53">
        <f t="shared" si="44"/>
        <v>0</v>
      </c>
      <c r="R106" s="53">
        <f t="shared" si="44"/>
        <v>0</v>
      </c>
      <c r="S106" s="53">
        <f t="shared" si="44"/>
        <v>0</v>
      </c>
      <c r="T106" s="53">
        <f t="shared" si="44"/>
        <v>0</v>
      </c>
      <c r="U106" s="53">
        <f t="shared" si="44"/>
        <v>0</v>
      </c>
      <c r="V106" s="53">
        <f t="shared" si="44"/>
        <v>0</v>
      </c>
      <c r="W106" s="53">
        <f t="shared" si="44"/>
        <v>0</v>
      </c>
      <c r="X106" s="53">
        <f t="shared" si="44"/>
        <v>0</v>
      </c>
      <c r="Y106" s="53">
        <f t="shared" si="44"/>
        <v>0</v>
      </c>
      <c r="Z106" s="53">
        <f t="shared" si="44"/>
        <v>0</v>
      </c>
      <c r="AA106" s="53">
        <f t="shared" si="44"/>
        <v>0</v>
      </c>
      <c r="AB106" s="53">
        <f t="shared" si="44"/>
        <v>0</v>
      </c>
      <c r="AC106" s="53">
        <f t="shared" si="44"/>
        <v>0</v>
      </c>
      <c r="AD106" s="53">
        <f t="shared" si="44"/>
        <v>0</v>
      </c>
      <c r="AE106" s="53">
        <f t="shared" si="44"/>
        <v>0</v>
      </c>
      <c r="AF106" s="53">
        <f t="shared" si="44"/>
        <v>0</v>
      </c>
      <c r="AG106" s="53">
        <f t="shared" si="44"/>
        <v>0</v>
      </c>
      <c r="AH106" s="53">
        <f t="shared" si="44"/>
        <v>0</v>
      </c>
      <c r="AI106" s="53">
        <f t="shared" si="44"/>
        <v>0</v>
      </c>
      <c r="AJ106" s="53">
        <f t="shared" si="44"/>
        <v>0</v>
      </c>
      <c r="AK106" s="53">
        <f t="shared" si="30"/>
        <v>0</v>
      </c>
    </row>
    <row r="107" spans="5:37" ht="13.5" customHeight="1"/>
  </sheetData>
  <sheetProtection password="FA31" sheet="1" objects="1" scenarios="1"/>
  <mergeCells count="502">
    <mergeCell ref="BE57:BE58"/>
    <mergeCell ref="AM5:AO5"/>
    <mergeCell ref="AN1:AO1"/>
    <mergeCell ref="AN2:AO3"/>
    <mergeCell ref="BE39:BE40"/>
    <mergeCell ref="BE41:BE42"/>
    <mergeCell ref="BE43:BE44"/>
    <mergeCell ref="BE45:BE46"/>
    <mergeCell ref="BE47:BE48"/>
    <mergeCell ref="BE49:BE50"/>
    <mergeCell ref="BE51:BE52"/>
    <mergeCell ref="BE53:BE54"/>
    <mergeCell ref="BE55:BE56"/>
    <mergeCell ref="BE7:BE8"/>
    <mergeCell ref="BE9:BE10"/>
    <mergeCell ref="BE11:BE12"/>
    <mergeCell ref="BE13:BE14"/>
    <mergeCell ref="BE15:BE16"/>
    <mergeCell ref="BE17:BE18"/>
    <mergeCell ref="BE19:BE20"/>
    <mergeCell ref="BE21:BE22"/>
    <mergeCell ref="BE23:BE24"/>
    <mergeCell ref="AR39:AR48"/>
    <mergeCell ref="AS39:AS40"/>
    <mergeCell ref="CC8:CC10"/>
    <mergeCell ref="CD8:CD10"/>
    <mergeCell ref="CE8:CE10"/>
    <mergeCell ref="CF8:CF10"/>
    <mergeCell ref="E35:E36"/>
    <mergeCell ref="B31:F31"/>
    <mergeCell ref="A32:F32"/>
    <mergeCell ref="A33:F33"/>
    <mergeCell ref="AM36:AM38"/>
    <mergeCell ref="AN36:AN38"/>
    <mergeCell ref="AO36:AO38"/>
    <mergeCell ref="A37:B50"/>
    <mergeCell ref="C37:D37"/>
    <mergeCell ref="C38:D38"/>
    <mergeCell ref="C39:D39"/>
    <mergeCell ref="C50:F50"/>
    <mergeCell ref="CB8:CB10"/>
    <mergeCell ref="C49:D49"/>
    <mergeCell ref="AO39:AO41"/>
    <mergeCell ref="AM42:AM44"/>
    <mergeCell ref="AN42:AN44"/>
    <mergeCell ref="AO42:AO44"/>
    <mergeCell ref="AM39:AM41"/>
    <mergeCell ref="AN39:AN41"/>
    <mergeCell ref="W52:Y52"/>
    <mergeCell ref="W53:Y53"/>
    <mergeCell ref="W54:Y54"/>
    <mergeCell ref="W55:Y55"/>
    <mergeCell ref="AM45:AM47"/>
    <mergeCell ref="AN45:AN47"/>
    <mergeCell ref="AO45:AO47"/>
    <mergeCell ref="C46:D46"/>
    <mergeCell ref="C47:D47"/>
    <mergeCell ref="C48:D48"/>
    <mergeCell ref="A52:E55"/>
    <mergeCell ref="AT39:AT40"/>
    <mergeCell ref="AU39:AU40"/>
    <mergeCell ref="A35:B36"/>
    <mergeCell ref="C35:D36"/>
    <mergeCell ref="F35:F36"/>
    <mergeCell ref="G35:AK35"/>
    <mergeCell ref="AL36:AL47"/>
    <mergeCell ref="C43:D43"/>
    <mergeCell ref="C44:D44"/>
    <mergeCell ref="C45:D45"/>
    <mergeCell ref="C40:D40"/>
    <mergeCell ref="C41:D41"/>
    <mergeCell ref="C42:D42"/>
    <mergeCell ref="AR29:AR38"/>
    <mergeCell ref="AS29:AS30"/>
    <mergeCell ref="AT29:AT30"/>
    <mergeCell ref="AU29:AU30"/>
    <mergeCell ref="AS35:AS36"/>
    <mergeCell ref="AT35:AT36"/>
    <mergeCell ref="AU35:AU36"/>
    <mergeCell ref="AS37:AS38"/>
    <mergeCell ref="AT37:AT38"/>
    <mergeCell ref="A11:A31"/>
    <mergeCell ref="AR19:AR28"/>
    <mergeCell ref="AM7:AM10"/>
    <mergeCell ref="M7:M10"/>
    <mergeCell ref="AN7:AN10"/>
    <mergeCell ref="AO7:AO10"/>
    <mergeCell ref="N7:N10"/>
    <mergeCell ref="AR7:AR8"/>
    <mergeCell ref="E7:E10"/>
    <mergeCell ref="AG7:AG10"/>
    <mergeCell ref="AH7:AH10"/>
    <mergeCell ref="AI7:AI10"/>
    <mergeCell ref="AJ7:AJ10"/>
    <mergeCell ref="AK7:AK10"/>
    <mergeCell ref="AL7:AL10"/>
    <mergeCell ref="AA7:AA10"/>
    <mergeCell ref="AB7:AB10"/>
    <mergeCell ref="AC7:AC10"/>
    <mergeCell ref="AD7:AD10"/>
    <mergeCell ref="AE7:AE10"/>
    <mergeCell ref="P7:P10"/>
    <mergeCell ref="Q7:Q10"/>
    <mergeCell ref="R7:R10"/>
    <mergeCell ref="S7:S10"/>
    <mergeCell ref="AF7:AF10"/>
    <mergeCell ref="U7:U10"/>
    <mergeCell ref="H7:H10"/>
    <mergeCell ref="A1:E1"/>
    <mergeCell ref="A3:G5"/>
    <mergeCell ref="H3:Z5"/>
    <mergeCell ref="AB5:AD5"/>
    <mergeCell ref="AE5:AJ5"/>
    <mergeCell ref="A7:B10"/>
    <mergeCell ref="C7:C10"/>
    <mergeCell ref="D7:D10"/>
    <mergeCell ref="F7:F10"/>
    <mergeCell ref="G7:G10"/>
    <mergeCell ref="T7:T10"/>
    <mergeCell ref="I7:I10"/>
    <mergeCell ref="J7:J10"/>
    <mergeCell ref="K7:K10"/>
    <mergeCell ref="L7:L10"/>
    <mergeCell ref="V7:V10"/>
    <mergeCell ref="W7:W10"/>
    <mergeCell ref="Y7:Y10"/>
    <mergeCell ref="Z7:Z10"/>
    <mergeCell ref="O7:O10"/>
    <mergeCell ref="X7:X10"/>
    <mergeCell ref="AR9:AR18"/>
    <mergeCell ref="AS9:AS10"/>
    <mergeCell ref="AT9:AT10"/>
    <mergeCell ref="AU9:AU10"/>
    <mergeCell ref="AV9:AV10"/>
    <mergeCell ref="AS11:AS12"/>
    <mergeCell ref="AT11:AT12"/>
    <mergeCell ref="AU11:AU12"/>
    <mergeCell ref="AV11:AV12"/>
    <mergeCell ref="AS13:AS14"/>
    <mergeCell ref="AT13:AT14"/>
    <mergeCell ref="AU13:AU14"/>
    <mergeCell ref="AV13:AV14"/>
    <mergeCell ref="AS15:AS16"/>
    <mergeCell ref="AT15:AT16"/>
    <mergeCell ref="AS17:AS18"/>
    <mergeCell ref="AT17:AT18"/>
    <mergeCell ref="AU17:AU18"/>
    <mergeCell ref="AV17:AV18"/>
    <mergeCell ref="AU15:AU16"/>
    <mergeCell ref="AS3:AV5"/>
    <mergeCell ref="AW3:BB5"/>
    <mergeCell ref="BB7:BB8"/>
    <mergeCell ref="BC7:BC8"/>
    <mergeCell ref="BD7:BD8"/>
    <mergeCell ref="BF7:BF8"/>
    <mergeCell ref="BG7:BG8"/>
    <mergeCell ref="AW7:AW8"/>
    <mergeCell ref="AX7:AX8"/>
    <mergeCell ref="AY7:AY8"/>
    <mergeCell ref="AZ7:AZ8"/>
    <mergeCell ref="BA7:BA8"/>
    <mergeCell ref="AS7:AS8"/>
    <mergeCell ref="AT7:AT8"/>
    <mergeCell ref="AU7:AU8"/>
    <mergeCell ref="AV7:AV8"/>
    <mergeCell ref="BF3:BG3"/>
    <mergeCell ref="BF5:BG5"/>
    <mergeCell ref="BB9:BB10"/>
    <mergeCell ref="BC9:BC10"/>
    <mergeCell ref="BD9:BD10"/>
    <mergeCell ref="BF9:BF10"/>
    <mergeCell ref="BG9:BG10"/>
    <mergeCell ref="AW9:AW10"/>
    <mergeCell ref="AX9:AX10"/>
    <mergeCell ref="AY9:AY10"/>
    <mergeCell ref="AZ9:AZ10"/>
    <mergeCell ref="BA9:BA10"/>
    <mergeCell ref="BB11:BB12"/>
    <mergeCell ref="BC11:BC12"/>
    <mergeCell ref="BD11:BD12"/>
    <mergeCell ref="BF11:BF12"/>
    <mergeCell ref="BG11:BG12"/>
    <mergeCell ref="AW11:AW12"/>
    <mergeCell ref="AX11:AX12"/>
    <mergeCell ref="AY11:AY12"/>
    <mergeCell ref="AZ11:AZ12"/>
    <mergeCell ref="BA11:BA12"/>
    <mergeCell ref="BB13:BB14"/>
    <mergeCell ref="BC13:BC14"/>
    <mergeCell ref="BD13:BD14"/>
    <mergeCell ref="BF13:BF14"/>
    <mergeCell ref="BG13:BG14"/>
    <mergeCell ref="AW13:AW14"/>
    <mergeCell ref="AX13:AX14"/>
    <mergeCell ref="AY13:AY14"/>
    <mergeCell ref="AZ13:AZ14"/>
    <mergeCell ref="BA13:BA14"/>
    <mergeCell ref="BG17:BG18"/>
    <mergeCell ref="BA15:BA16"/>
    <mergeCell ref="BB15:BB16"/>
    <mergeCell ref="BC15:BC16"/>
    <mergeCell ref="BD15:BD16"/>
    <mergeCell ref="BF15:BF16"/>
    <mergeCell ref="AV15:AV16"/>
    <mergeCell ref="AW15:AW16"/>
    <mergeCell ref="AX15:AX16"/>
    <mergeCell ref="AY15:AY16"/>
    <mergeCell ref="AW17:AW18"/>
    <mergeCell ref="AX17:AX18"/>
    <mergeCell ref="AY17:AY18"/>
    <mergeCell ref="AZ17:AZ18"/>
    <mergeCell ref="BA17:BA18"/>
    <mergeCell ref="BB17:BB18"/>
    <mergeCell ref="BC17:BC18"/>
    <mergeCell ref="BD17:BD18"/>
    <mergeCell ref="BF17:BF18"/>
    <mergeCell ref="AZ15:AZ16"/>
    <mergeCell ref="BG15:BG16"/>
    <mergeCell ref="BB23:BB24"/>
    <mergeCell ref="BC23:BC24"/>
    <mergeCell ref="AV25:AV26"/>
    <mergeCell ref="AS19:AS20"/>
    <mergeCell ref="AT19:AT20"/>
    <mergeCell ref="AU19:AU20"/>
    <mergeCell ref="AV19:AV20"/>
    <mergeCell ref="AS21:AS22"/>
    <mergeCell ref="AT21:AT22"/>
    <mergeCell ref="AU21:AU22"/>
    <mergeCell ref="AV21:AV22"/>
    <mergeCell ref="AS23:AS24"/>
    <mergeCell ref="AT23:AT24"/>
    <mergeCell ref="AU23:AU24"/>
    <mergeCell ref="AV23:AV24"/>
    <mergeCell ref="BD19:BD20"/>
    <mergeCell ref="BF19:BF20"/>
    <mergeCell ref="BG19:BG20"/>
    <mergeCell ref="AW19:AW20"/>
    <mergeCell ref="AX19:AX20"/>
    <mergeCell ref="AY19:AY20"/>
    <mergeCell ref="AZ19:AZ20"/>
    <mergeCell ref="BA19:BA20"/>
    <mergeCell ref="BB21:BB22"/>
    <mergeCell ref="BC21:BC22"/>
    <mergeCell ref="BD21:BD22"/>
    <mergeCell ref="BF21:BF22"/>
    <mergeCell ref="BG21:BG22"/>
    <mergeCell ref="AW21:AW22"/>
    <mergeCell ref="AX21:AX22"/>
    <mergeCell ref="AY21:AY22"/>
    <mergeCell ref="AZ21:AZ22"/>
    <mergeCell ref="BA21:BA22"/>
    <mergeCell ref="BB19:BB20"/>
    <mergeCell ref="BC19:BC20"/>
    <mergeCell ref="BD23:BD24"/>
    <mergeCell ref="BF23:BF24"/>
    <mergeCell ref="BG23:BG24"/>
    <mergeCell ref="AW23:AW24"/>
    <mergeCell ref="AX23:AX24"/>
    <mergeCell ref="AY23:AY24"/>
    <mergeCell ref="AZ23:AZ24"/>
    <mergeCell ref="BA23:BA24"/>
    <mergeCell ref="BG27:BG28"/>
    <mergeCell ref="BA25:BA26"/>
    <mergeCell ref="BB25:BB26"/>
    <mergeCell ref="BC25:BC26"/>
    <mergeCell ref="BD25:BD26"/>
    <mergeCell ref="BF25:BF26"/>
    <mergeCell ref="AW25:AW26"/>
    <mergeCell ref="AX25:AX26"/>
    <mergeCell ref="AY25:AY26"/>
    <mergeCell ref="AW27:AW28"/>
    <mergeCell ref="AX27:AX28"/>
    <mergeCell ref="AY27:AY28"/>
    <mergeCell ref="AZ27:AZ28"/>
    <mergeCell ref="BA27:BA28"/>
    <mergeCell ref="BB27:BB28"/>
    <mergeCell ref="BC27:BC28"/>
    <mergeCell ref="BD27:BD28"/>
    <mergeCell ref="BF27:BF28"/>
    <mergeCell ref="AZ25:AZ26"/>
    <mergeCell ref="BG25:BG26"/>
    <mergeCell ref="BE25:BE26"/>
    <mergeCell ref="BE27:BE28"/>
    <mergeCell ref="AV29:AV30"/>
    <mergeCell ref="AS31:AS32"/>
    <mergeCell ref="AT31:AT32"/>
    <mergeCell ref="AU31:AU32"/>
    <mergeCell ref="AV31:AV32"/>
    <mergeCell ref="BA31:BA32"/>
    <mergeCell ref="BE31:BE32"/>
    <mergeCell ref="AS25:AS26"/>
    <mergeCell ref="AT25:AT26"/>
    <mergeCell ref="AU25:AU26"/>
    <mergeCell ref="AS27:AS28"/>
    <mergeCell ref="AT27:AT28"/>
    <mergeCell ref="AU27:AU28"/>
    <mergeCell ref="AV27:AV28"/>
    <mergeCell ref="AS33:AS34"/>
    <mergeCell ref="AT33:AT34"/>
    <mergeCell ref="AU33:AU34"/>
    <mergeCell ref="AV33:AV34"/>
    <mergeCell ref="BB29:BB30"/>
    <mergeCell ref="BC29:BC30"/>
    <mergeCell ref="BD29:BD30"/>
    <mergeCell ref="BF29:BF30"/>
    <mergeCell ref="BG29:BG30"/>
    <mergeCell ref="AW29:AW30"/>
    <mergeCell ref="AX29:AX30"/>
    <mergeCell ref="AY29:AY30"/>
    <mergeCell ref="AZ29:AZ30"/>
    <mergeCell ref="BA29:BA30"/>
    <mergeCell ref="BE29:BE30"/>
    <mergeCell ref="BB31:BB32"/>
    <mergeCell ref="BC31:BC32"/>
    <mergeCell ref="BD31:BD32"/>
    <mergeCell ref="BF31:BF32"/>
    <mergeCell ref="BG31:BG32"/>
    <mergeCell ref="AW31:AW32"/>
    <mergeCell ref="AX31:AX32"/>
    <mergeCell ref="AY31:AY32"/>
    <mergeCell ref="AZ31:AZ32"/>
    <mergeCell ref="BB33:BB34"/>
    <mergeCell ref="BC33:BC34"/>
    <mergeCell ref="BD33:BD34"/>
    <mergeCell ref="BF33:BF34"/>
    <mergeCell ref="BG33:BG34"/>
    <mergeCell ref="AW33:AW34"/>
    <mergeCell ref="AX33:AX34"/>
    <mergeCell ref="AY33:AY34"/>
    <mergeCell ref="AZ33:AZ34"/>
    <mergeCell ref="BA33:BA34"/>
    <mergeCell ref="BE33:BE34"/>
    <mergeCell ref="AV35:AV36"/>
    <mergeCell ref="AW35:AW36"/>
    <mergeCell ref="AX35:AX36"/>
    <mergeCell ref="AY35:AY36"/>
    <mergeCell ref="AU37:AU38"/>
    <mergeCell ref="AV37:AV38"/>
    <mergeCell ref="AW37:AW38"/>
    <mergeCell ref="AX37:AX38"/>
    <mergeCell ref="AY37:AY38"/>
    <mergeCell ref="BD37:BD38"/>
    <mergeCell ref="BF37:BF38"/>
    <mergeCell ref="BG37:BG38"/>
    <mergeCell ref="BA35:BA36"/>
    <mergeCell ref="BB35:BB36"/>
    <mergeCell ref="BC35:BC36"/>
    <mergeCell ref="BD35:BD36"/>
    <mergeCell ref="BF35:BF36"/>
    <mergeCell ref="AZ37:AZ38"/>
    <mergeCell ref="BA37:BA38"/>
    <mergeCell ref="BB37:BB38"/>
    <mergeCell ref="BC37:BC38"/>
    <mergeCell ref="AZ35:AZ36"/>
    <mergeCell ref="BG35:BG36"/>
    <mergeCell ref="BE35:BE36"/>
    <mergeCell ref="BE37:BE38"/>
    <mergeCell ref="BD39:BD40"/>
    <mergeCell ref="BF39:BF40"/>
    <mergeCell ref="BG39:BG40"/>
    <mergeCell ref="AS41:AS42"/>
    <mergeCell ref="AT41:AT42"/>
    <mergeCell ref="AU41:AU42"/>
    <mergeCell ref="AV41:AV42"/>
    <mergeCell ref="AW41:AW42"/>
    <mergeCell ref="AX41:AX42"/>
    <mergeCell ref="AY41:AY42"/>
    <mergeCell ref="AZ41:AZ42"/>
    <mergeCell ref="BA41:BA42"/>
    <mergeCell ref="BB41:BB42"/>
    <mergeCell ref="BC41:BC42"/>
    <mergeCell ref="BD41:BD42"/>
    <mergeCell ref="BF41:BF42"/>
    <mergeCell ref="AY39:AY40"/>
    <mergeCell ref="AZ39:AZ40"/>
    <mergeCell ref="BA39:BA40"/>
    <mergeCell ref="BB39:BB40"/>
    <mergeCell ref="BC39:BC40"/>
    <mergeCell ref="AV39:AV40"/>
    <mergeCell ref="AW39:AW40"/>
    <mergeCell ref="AX39:AX40"/>
    <mergeCell ref="BD45:BD46"/>
    <mergeCell ref="BG41:BG42"/>
    <mergeCell ref="AS43:AS44"/>
    <mergeCell ref="AT43:AT44"/>
    <mergeCell ref="AU43:AU44"/>
    <mergeCell ref="AV43:AV44"/>
    <mergeCell ref="AW43:AW44"/>
    <mergeCell ref="AX43:AX44"/>
    <mergeCell ref="AY43:AY44"/>
    <mergeCell ref="AZ43:AZ44"/>
    <mergeCell ref="BA43:BA44"/>
    <mergeCell ref="BB43:BB44"/>
    <mergeCell ref="BC43:BC44"/>
    <mergeCell ref="BD43:BD44"/>
    <mergeCell ref="BF43:BF44"/>
    <mergeCell ref="BG43:BG44"/>
    <mergeCell ref="BF45:BF46"/>
    <mergeCell ref="BG45:BG46"/>
    <mergeCell ref="AZ45:AZ46"/>
    <mergeCell ref="BA45:BA46"/>
    <mergeCell ref="BB45:BB46"/>
    <mergeCell ref="AS45:AS46"/>
    <mergeCell ref="AT45:AT46"/>
    <mergeCell ref="AU45:AU46"/>
    <mergeCell ref="AV45:AV46"/>
    <mergeCell ref="AS47:AS48"/>
    <mergeCell ref="AT47:AT48"/>
    <mergeCell ref="AU47:AU48"/>
    <mergeCell ref="AV47:AV48"/>
    <mergeCell ref="AW47:AW48"/>
    <mergeCell ref="AX47:AX48"/>
    <mergeCell ref="AY47:AY48"/>
    <mergeCell ref="AZ47:AZ48"/>
    <mergeCell ref="AX45:AX46"/>
    <mergeCell ref="AY45:AY46"/>
    <mergeCell ref="BA47:BA48"/>
    <mergeCell ref="AW45:AW46"/>
    <mergeCell ref="BI9:BJ9"/>
    <mergeCell ref="BI11:BL11"/>
    <mergeCell ref="BN12:BN15"/>
    <mergeCell ref="BO12:BO15"/>
    <mergeCell ref="BF47:BF48"/>
    <mergeCell ref="BG47:BG48"/>
    <mergeCell ref="AU49:AU50"/>
    <mergeCell ref="AV49:AV50"/>
    <mergeCell ref="AW49:AW50"/>
    <mergeCell ref="AX49:AX50"/>
    <mergeCell ref="AY49:AY50"/>
    <mergeCell ref="AZ49:AZ50"/>
    <mergeCell ref="BA49:BA50"/>
    <mergeCell ref="BB49:BB50"/>
    <mergeCell ref="BC49:BC50"/>
    <mergeCell ref="BD49:BD50"/>
    <mergeCell ref="BF49:BF50"/>
    <mergeCell ref="BG49:BG50"/>
    <mergeCell ref="BC45:BC46"/>
    <mergeCell ref="BB47:BB48"/>
    <mergeCell ref="BC47:BC48"/>
    <mergeCell ref="BD47:BD48"/>
    <mergeCell ref="AR49:AR54"/>
    <mergeCell ref="AS49:AS50"/>
    <mergeCell ref="AT49:AT50"/>
    <mergeCell ref="AS51:AS52"/>
    <mergeCell ref="AT51:AT52"/>
    <mergeCell ref="AU51:AU52"/>
    <mergeCell ref="AV51:AV52"/>
    <mergeCell ref="AW51:AW52"/>
    <mergeCell ref="AX51:AX52"/>
    <mergeCell ref="BC51:BC52"/>
    <mergeCell ref="BD51:BD52"/>
    <mergeCell ref="BF51:BF52"/>
    <mergeCell ref="BG51:BG52"/>
    <mergeCell ref="AS53:AS54"/>
    <mergeCell ref="AT53:AT54"/>
    <mergeCell ref="AU53:AU54"/>
    <mergeCell ref="AV53:AV54"/>
    <mergeCell ref="AW53:AW54"/>
    <mergeCell ref="AX53:AX54"/>
    <mergeCell ref="AY53:AY54"/>
    <mergeCell ref="AZ53:AZ54"/>
    <mergeCell ref="BA53:BA54"/>
    <mergeCell ref="BB53:BB54"/>
    <mergeCell ref="BC53:BC54"/>
    <mergeCell ref="BD53:BD54"/>
    <mergeCell ref="BF53:BF54"/>
    <mergeCell ref="BG53:BG54"/>
    <mergeCell ref="AV55:AV56"/>
    <mergeCell ref="AW55:AW56"/>
    <mergeCell ref="AX55:AX56"/>
    <mergeCell ref="AY55:AY56"/>
    <mergeCell ref="AZ55:AZ56"/>
    <mergeCell ref="BA55:BA56"/>
    <mergeCell ref="BB55:BB56"/>
    <mergeCell ref="AY51:AY52"/>
    <mergeCell ref="AZ51:AZ52"/>
    <mergeCell ref="BA51:BA52"/>
    <mergeCell ref="BB51:BB52"/>
    <mergeCell ref="AR59:AT59"/>
    <mergeCell ref="AR60:AT60"/>
    <mergeCell ref="AR61:AT61"/>
    <mergeCell ref="AR62:AT62"/>
    <mergeCell ref="AR63:AT63"/>
    <mergeCell ref="BC55:BC56"/>
    <mergeCell ref="BD55:BD56"/>
    <mergeCell ref="BF55:BF56"/>
    <mergeCell ref="BG55:BG56"/>
    <mergeCell ref="AR57:AT58"/>
    <mergeCell ref="AU57:AU58"/>
    <mergeCell ref="AV57:AV58"/>
    <mergeCell ref="AW57:AW58"/>
    <mergeCell ref="AX57:AX58"/>
    <mergeCell ref="AY57:AY58"/>
    <mergeCell ref="AZ57:AZ58"/>
    <mergeCell ref="BA57:BA58"/>
    <mergeCell ref="BB57:BB58"/>
    <mergeCell ref="BC57:BC58"/>
    <mergeCell ref="BD57:BD58"/>
    <mergeCell ref="BF57:BF58"/>
    <mergeCell ref="BG57:BG58"/>
    <mergeCell ref="AR55:AT56"/>
    <mergeCell ref="AU55:AU56"/>
  </mergeCells>
  <phoneticPr fontId="1"/>
  <conditionalFormatting sqref="G33:AJ33">
    <cfRule type="containsBlanks" dxfId="50" priority="22" stopIfTrue="1">
      <formula>LEN(TRIM(G33))=0</formula>
    </cfRule>
  </conditionalFormatting>
  <conditionalFormatting sqref="G53:V53">
    <cfRule type="containsBlanks" dxfId="49" priority="21" stopIfTrue="1">
      <formula>LEN(TRIM(G53))=0</formula>
    </cfRule>
  </conditionalFormatting>
  <conditionalFormatting sqref="G36:AJ36 G7:AJ10">
    <cfRule type="expression" dxfId="48" priority="2" stopIfTrue="1">
      <formula>WEEKDAY(G7,1)=1</formula>
    </cfRule>
    <cfRule type="expression" dxfId="47" priority="20" stopIfTrue="1">
      <formula>WEEKDAY(G7,1)=7</formula>
    </cfRule>
  </conditionalFormatting>
  <conditionalFormatting sqref="AE5:AJ5 AM5">
    <cfRule type="containsBlanks" dxfId="46" priority="18" stopIfTrue="1">
      <formula>LEN(TRIM(AE5))=0</formula>
    </cfRule>
  </conditionalFormatting>
  <conditionalFormatting sqref="B11:B30 E11:AJ30 F37:AJ49">
    <cfRule type="containsBlanks" dxfId="45" priority="9">
      <formula>LEN(TRIM(B11))=0</formula>
    </cfRule>
  </conditionalFormatting>
  <conditionalFormatting sqref="AU9:AU18 AS9:AS18 AS49:AS54 AU49:AU54 BF3 BF5">
    <cfRule type="containsBlanks" dxfId="44" priority="7">
      <formula>LEN(TRIM(AS3))=0</formula>
    </cfRule>
  </conditionalFormatting>
  <conditionalFormatting sqref="BG49:BG54 BB9:BB18">
    <cfRule type="containsBlanks" dxfId="43" priority="6">
      <formula>LEN(TRIM(BB9))=0</formula>
    </cfRule>
  </conditionalFormatting>
  <conditionalFormatting sqref="AV9:AV18 AZ9:AZ18 BG9:BG18 AV49:AV54">
    <cfRule type="containsBlanks" dxfId="42" priority="8" stopIfTrue="1">
      <formula>LEN(TRIM(AU9))=0</formula>
    </cfRule>
  </conditionalFormatting>
  <conditionalFormatting sqref="BF49:BF54">
    <cfRule type="containsBlanks" dxfId="41" priority="4">
      <formula>LEN(TRIM(BF49))=0</formula>
    </cfRule>
  </conditionalFormatting>
  <conditionalFormatting sqref="G7:AJ10">
    <cfRule type="expression" dxfId="40" priority="19" stopIfTrue="1">
      <formula>COUNTIF(祝日1,G7)=1</formula>
    </cfRule>
  </conditionalFormatting>
  <conditionalFormatting sqref="G36:AJ36">
    <cfRule type="expression" dxfId="39" priority="1">
      <formula>COUNTIF(祝日1,G36)=1</formula>
    </cfRule>
  </conditionalFormatting>
  <dataValidations count="6">
    <dataValidation type="list" allowBlank="1" showInputMessage="1" showErrorMessage="1" sqref="G37:AK49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J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J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J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J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J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J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J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J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J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J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J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J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J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J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J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WWP983084:WXT983096">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J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J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J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J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J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J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J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J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J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J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J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J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J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J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J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G33:AK33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J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J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J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J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J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J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J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J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J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J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J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J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J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J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J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WWP983080:WXT983080">
      <formula1>"○"</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B11:B30">
      <formula1>"TR,多能工"</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31496062992125984" right="0.19685039370078741" top="0.39370078740157483" bottom="0" header="0" footer="0.19685039370078741"/>
  <pageSetup paperSize="9" scale="59" orientation="landscape" r:id="rId1"/>
  <headerFooter alignWithMargins="0"/>
  <colBreaks count="2" manualBreakCount="2">
    <brk id="43" max="62" man="1"/>
    <brk id="59" max="5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F107"/>
  <sheetViews>
    <sheetView view="pageBreakPreview" zoomScale="60" zoomScaleNormal="75" workbookViewId="0">
      <selection activeCell="F1" sqref="F1"/>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7" width="4.375" style="4"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30.5" style="76" hidden="1" customWidth="1"/>
    <col min="81" max="82" width="13.375" style="76" hidden="1" customWidth="1"/>
    <col min="83" max="84" width="17" style="76"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423" t="s">
        <v>0</v>
      </c>
      <c r="B1" s="424"/>
      <c r="C1" s="424"/>
      <c r="D1" s="424"/>
      <c r="E1" s="425"/>
      <c r="F1" s="1"/>
      <c r="G1" s="2"/>
      <c r="H1" s="2"/>
      <c r="I1" s="2"/>
      <c r="J1" s="3"/>
      <c r="L1" s="5"/>
      <c r="AJ1" s="6"/>
      <c r="AK1" s="6"/>
      <c r="AN1" s="520" t="s">
        <v>1</v>
      </c>
      <c r="AO1" s="520"/>
      <c r="AU1" s="86" t="s">
        <v>117</v>
      </c>
    </row>
    <row r="2" spans="1:84" ht="24" customHeight="1">
      <c r="A2" s="7"/>
      <c r="B2" s="7"/>
      <c r="C2" s="7"/>
      <c r="D2" s="7"/>
      <c r="E2" s="7"/>
      <c r="G2" s="8"/>
      <c r="I2" s="9"/>
      <c r="J2" s="9"/>
      <c r="K2" s="9"/>
      <c r="L2" s="9"/>
      <c r="M2" s="9"/>
      <c r="N2" s="9"/>
      <c r="O2" s="9"/>
      <c r="P2" s="9"/>
      <c r="Q2" s="9"/>
      <c r="R2" s="9"/>
      <c r="W2" s="10"/>
      <c r="X2" s="10"/>
      <c r="AJ2" s="11"/>
      <c r="AK2" s="11"/>
      <c r="AN2" s="521"/>
      <c r="AO2" s="521"/>
    </row>
    <row r="3" spans="1:84" ht="24" customHeight="1">
      <c r="A3" s="426">
        <v>45077</v>
      </c>
      <c r="B3" s="426"/>
      <c r="C3" s="426"/>
      <c r="D3" s="426"/>
      <c r="E3" s="426"/>
      <c r="F3" s="426"/>
      <c r="G3" s="426"/>
      <c r="H3" s="427" t="s">
        <v>192</v>
      </c>
      <c r="I3" s="427"/>
      <c r="J3" s="427"/>
      <c r="K3" s="427"/>
      <c r="L3" s="427"/>
      <c r="M3" s="427"/>
      <c r="N3" s="427"/>
      <c r="O3" s="427"/>
      <c r="P3" s="427"/>
      <c r="Q3" s="427"/>
      <c r="R3" s="427"/>
      <c r="S3" s="427"/>
      <c r="T3" s="427"/>
      <c r="U3" s="427"/>
      <c r="V3" s="427"/>
      <c r="W3" s="427"/>
      <c r="X3" s="427"/>
      <c r="Y3" s="427"/>
      <c r="Z3" s="427"/>
      <c r="AJ3" s="11"/>
      <c r="AK3" s="11"/>
      <c r="AN3" s="521"/>
      <c r="AO3" s="521"/>
      <c r="AS3" s="397">
        <f>A3</f>
        <v>45077</v>
      </c>
      <c r="AT3" s="398"/>
      <c r="AU3" s="398"/>
      <c r="AV3" s="398"/>
      <c r="AW3" s="399" t="s">
        <v>193</v>
      </c>
      <c r="AX3" s="399"/>
      <c r="AY3" s="399"/>
      <c r="AZ3" s="399"/>
      <c r="BA3" s="399"/>
      <c r="BB3" s="399"/>
      <c r="BC3" s="84"/>
      <c r="BE3" s="83" t="s">
        <v>2</v>
      </c>
      <c r="BF3" s="414" t="str">
        <f>IF(AE5="","",AE5)</f>
        <v/>
      </c>
      <c r="BG3" s="415"/>
    </row>
    <row r="4" spans="1:84" ht="8.1" customHeight="1">
      <c r="A4" s="426"/>
      <c r="B4" s="426"/>
      <c r="C4" s="426"/>
      <c r="D4" s="426"/>
      <c r="E4" s="426"/>
      <c r="F4" s="426"/>
      <c r="G4" s="426"/>
      <c r="H4" s="427"/>
      <c r="I4" s="427"/>
      <c r="J4" s="427"/>
      <c r="K4" s="427"/>
      <c r="L4" s="427"/>
      <c r="M4" s="427"/>
      <c r="N4" s="427"/>
      <c r="O4" s="427"/>
      <c r="P4" s="427"/>
      <c r="Q4" s="427"/>
      <c r="R4" s="427"/>
      <c r="S4" s="427"/>
      <c r="T4" s="427"/>
      <c r="U4" s="427"/>
      <c r="V4" s="427"/>
      <c r="W4" s="427"/>
      <c r="X4" s="427"/>
      <c r="Y4" s="427"/>
      <c r="Z4" s="427"/>
      <c r="AJ4" s="11"/>
      <c r="AK4" s="11"/>
      <c r="AO4" s="60"/>
      <c r="AS4" s="398"/>
      <c r="AT4" s="398"/>
      <c r="AU4" s="398"/>
      <c r="AV4" s="398"/>
      <c r="AW4" s="399"/>
      <c r="AX4" s="399"/>
      <c r="AY4" s="399"/>
      <c r="AZ4" s="399"/>
      <c r="BA4" s="399"/>
      <c r="BB4" s="399"/>
      <c r="BC4" s="84"/>
      <c r="BE4" s="85"/>
    </row>
    <row r="5" spans="1:84" ht="24" customHeight="1">
      <c r="A5" s="426"/>
      <c r="B5" s="426"/>
      <c r="C5" s="426"/>
      <c r="D5" s="426"/>
      <c r="E5" s="426"/>
      <c r="F5" s="426"/>
      <c r="G5" s="426"/>
      <c r="H5" s="427"/>
      <c r="I5" s="427"/>
      <c r="J5" s="427"/>
      <c r="K5" s="427"/>
      <c r="L5" s="427"/>
      <c r="M5" s="427"/>
      <c r="N5" s="427"/>
      <c r="O5" s="427"/>
      <c r="P5" s="427"/>
      <c r="Q5" s="427"/>
      <c r="R5" s="427"/>
      <c r="S5" s="427"/>
      <c r="T5" s="427"/>
      <c r="U5" s="427"/>
      <c r="V5" s="427"/>
      <c r="W5" s="427"/>
      <c r="X5" s="427"/>
      <c r="Y5" s="427"/>
      <c r="Z5" s="427"/>
      <c r="AB5" s="428" t="s">
        <v>2</v>
      </c>
      <c r="AC5" s="428"/>
      <c r="AD5" s="428"/>
      <c r="AE5" s="519"/>
      <c r="AF5" s="519"/>
      <c r="AG5" s="519"/>
      <c r="AH5" s="519"/>
      <c r="AI5" s="519"/>
      <c r="AJ5" s="519"/>
      <c r="AK5" s="519"/>
      <c r="AL5" s="12" t="s">
        <v>3</v>
      </c>
      <c r="AM5" s="519"/>
      <c r="AN5" s="519"/>
      <c r="AO5" s="519"/>
      <c r="AS5" s="398"/>
      <c r="AT5" s="398"/>
      <c r="AU5" s="398"/>
      <c r="AV5" s="398"/>
      <c r="AW5" s="399"/>
      <c r="AX5" s="399"/>
      <c r="AY5" s="399"/>
      <c r="AZ5" s="399"/>
      <c r="BA5" s="399"/>
      <c r="BB5" s="399"/>
      <c r="BC5" s="84"/>
      <c r="BE5" s="83" t="s">
        <v>118</v>
      </c>
      <c r="BF5" s="414" t="str">
        <f>IF(AM5="","",AM5)</f>
        <v/>
      </c>
      <c r="BG5" s="415"/>
    </row>
    <row r="6" spans="1:84" ht="8.1" customHeight="1" thickBot="1">
      <c r="N6" s="8"/>
      <c r="O6" s="8"/>
      <c r="P6" s="8"/>
      <c r="Q6" s="8"/>
      <c r="R6" s="8"/>
      <c r="S6" s="8"/>
      <c r="T6" s="8"/>
      <c r="U6" s="8"/>
      <c r="V6" s="8"/>
      <c r="W6" s="8"/>
      <c r="X6" s="8"/>
      <c r="Y6" s="8"/>
      <c r="Z6" s="8"/>
      <c r="AA6" s="8"/>
      <c r="AB6" s="8"/>
      <c r="AC6" s="8"/>
      <c r="AJ6" s="8"/>
      <c r="AK6" s="8"/>
      <c r="AN6" s="8"/>
    </row>
    <row r="7" spans="1:84" ht="15.75" customHeight="1">
      <c r="A7" s="432" t="s">
        <v>4</v>
      </c>
      <c r="B7" s="433"/>
      <c r="C7" s="410" t="s">
        <v>5</v>
      </c>
      <c r="D7" s="410" t="s">
        <v>6</v>
      </c>
      <c r="E7" s="437" t="s">
        <v>111</v>
      </c>
      <c r="F7" s="437" t="s">
        <v>7</v>
      </c>
      <c r="G7" s="421">
        <f t="shared" ref="G7:AJ7" si="0">G36</f>
        <v>45047</v>
      </c>
      <c r="H7" s="421">
        <f t="shared" si="0"/>
        <v>45048</v>
      </c>
      <c r="I7" s="421">
        <f t="shared" si="0"/>
        <v>45049</v>
      </c>
      <c r="J7" s="421">
        <f t="shared" si="0"/>
        <v>45050</v>
      </c>
      <c r="K7" s="421">
        <f t="shared" si="0"/>
        <v>45051</v>
      </c>
      <c r="L7" s="421">
        <f t="shared" si="0"/>
        <v>45052</v>
      </c>
      <c r="M7" s="421">
        <f t="shared" si="0"/>
        <v>45053</v>
      </c>
      <c r="N7" s="421">
        <f t="shared" si="0"/>
        <v>45054</v>
      </c>
      <c r="O7" s="421">
        <f t="shared" si="0"/>
        <v>45055</v>
      </c>
      <c r="P7" s="421">
        <f t="shared" si="0"/>
        <v>45056</v>
      </c>
      <c r="Q7" s="421">
        <f t="shared" si="0"/>
        <v>45057</v>
      </c>
      <c r="R7" s="421">
        <f t="shared" si="0"/>
        <v>45058</v>
      </c>
      <c r="S7" s="421">
        <f t="shared" si="0"/>
        <v>45059</v>
      </c>
      <c r="T7" s="421">
        <f t="shared" si="0"/>
        <v>45060</v>
      </c>
      <c r="U7" s="421">
        <f t="shared" si="0"/>
        <v>45061</v>
      </c>
      <c r="V7" s="421">
        <f t="shared" si="0"/>
        <v>45062</v>
      </c>
      <c r="W7" s="421">
        <f t="shared" si="0"/>
        <v>45063</v>
      </c>
      <c r="X7" s="421">
        <f t="shared" si="0"/>
        <v>45064</v>
      </c>
      <c r="Y7" s="421">
        <f t="shared" si="0"/>
        <v>45065</v>
      </c>
      <c r="Z7" s="421">
        <f t="shared" si="0"/>
        <v>45066</v>
      </c>
      <c r="AA7" s="421">
        <f t="shared" si="0"/>
        <v>45067</v>
      </c>
      <c r="AB7" s="421">
        <f t="shared" si="0"/>
        <v>45068</v>
      </c>
      <c r="AC7" s="421">
        <f t="shared" si="0"/>
        <v>45069</v>
      </c>
      <c r="AD7" s="421">
        <f t="shared" si="0"/>
        <v>45070</v>
      </c>
      <c r="AE7" s="421">
        <f t="shared" si="0"/>
        <v>45071</v>
      </c>
      <c r="AF7" s="421">
        <f t="shared" si="0"/>
        <v>45072</v>
      </c>
      <c r="AG7" s="421">
        <f t="shared" si="0"/>
        <v>45073</v>
      </c>
      <c r="AH7" s="421">
        <f t="shared" si="0"/>
        <v>45074</v>
      </c>
      <c r="AI7" s="421">
        <f t="shared" si="0"/>
        <v>45075</v>
      </c>
      <c r="AJ7" s="446">
        <f t="shared" si="0"/>
        <v>45076</v>
      </c>
      <c r="AK7" s="446">
        <f t="shared" ref="AK7" si="1">AK36</f>
        <v>45077</v>
      </c>
      <c r="AL7" s="440" t="s">
        <v>8</v>
      </c>
      <c r="AM7" s="440" t="s">
        <v>9</v>
      </c>
      <c r="AN7" s="440" t="s">
        <v>10</v>
      </c>
      <c r="AO7" s="440" t="s">
        <v>11</v>
      </c>
      <c r="AR7" s="442"/>
      <c r="AS7" s="410" t="s">
        <v>137</v>
      </c>
      <c r="AT7" s="410" t="s">
        <v>119</v>
      </c>
      <c r="AU7" s="412" t="s">
        <v>120</v>
      </c>
      <c r="AV7" s="408" t="s">
        <v>121</v>
      </c>
      <c r="AW7" s="406" t="s">
        <v>122</v>
      </c>
      <c r="AX7" s="408" t="s">
        <v>123</v>
      </c>
      <c r="AY7" s="406" t="s">
        <v>124</v>
      </c>
      <c r="AZ7" s="408" t="s">
        <v>125</v>
      </c>
      <c r="BA7" s="406" t="s">
        <v>126</v>
      </c>
      <c r="BB7" s="537" t="s">
        <v>127</v>
      </c>
      <c r="BC7" s="538" t="s">
        <v>128</v>
      </c>
      <c r="BD7" s="540" t="s">
        <v>129</v>
      </c>
      <c r="BE7" s="402" t="s">
        <v>130</v>
      </c>
      <c r="BF7" s="402" t="s">
        <v>188</v>
      </c>
      <c r="BG7" s="404" t="s">
        <v>131</v>
      </c>
    </row>
    <row r="8" spans="1:84" ht="15.75" customHeight="1" thickBot="1">
      <c r="A8" s="434"/>
      <c r="B8" s="435"/>
      <c r="C8" s="436"/>
      <c r="D8" s="436"/>
      <c r="E8" s="438"/>
      <c r="F8" s="438"/>
      <c r="G8" s="422" t="s">
        <v>12</v>
      </c>
      <c r="H8" s="422" t="s">
        <v>13</v>
      </c>
      <c r="I8" s="422" t="s">
        <v>14</v>
      </c>
      <c r="J8" s="422" t="s">
        <v>15</v>
      </c>
      <c r="K8" s="422" t="s">
        <v>16</v>
      </c>
      <c r="L8" s="422" t="s">
        <v>17</v>
      </c>
      <c r="M8" s="422" t="s">
        <v>18</v>
      </c>
      <c r="N8" s="422" t="s">
        <v>19</v>
      </c>
      <c r="O8" s="422" t="s">
        <v>20</v>
      </c>
      <c r="P8" s="422" t="s">
        <v>21</v>
      </c>
      <c r="Q8" s="422" t="s">
        <v>22</v>
      </c>
      <c r="R8" s="422" t="s">
        <v>23</v>
      </c>
      <c r="S8" s="422" t="s">
        <v>24</v>
      </c>
      <c r="T8" s="422" t="s">
        <v>25</v>
      </c>
      <c r="U8" s="422" t="s">
        <v>26</v>
      </c>
      <c r="V8" s="422" t="s">
        <v>27</v>
      </c>
      <c r="W8" s="422">
        <v>0</v>
      </c>
      <c r="X8" s="422">
        <v>0</v>
      </c>
      <c r="Y8" s="422">
        <v>0</v>
      </c>
      <c r="Z8" s="422">
        <v>0</v>
      </c>
      <c r="AA8" s="422">
        <v>0</v>
      </c>
      <c r="AB8" s="422">
        <v>0</v>
      </c>
      <c r="AC8" s="422">
        <v>0</v>
      </c>
      <c r="AD8" s="422">
        <v>0</v>
      </c>
      <c r="AE8" s="422">
        <v>0</v>
      </c>
      <c r="AF8" s="422">
        <v>0</v>
      </c>
      <c r="AG8" s="422">
        <v>0</v>
      </c>
      <c r="AH8" s="422">
        <v>0</v>
      </c>
      <c r="AI8" s="422">
        <v>0</v>
      </c>
      <c r="AJ8" s="447">
        <v>0</v>
      </c>
      <c r="AK8" s="447">
        <v>0</v>
      </c>
      <c r="AL8" s="441"/>
      <c r="AM8" s="441"/>
      <c r="AN8" s="441"/>
      <c r="AO8" s="441"/>
      <c r="AR8" s="443"/>
      <c r="AS8" s="411"/>
      <c r="AT8" s="411"/>
      <c r="AU8" s="413"/>
      <c r="AV8" s="409"/>
      <c r="AW8" s="407"/>
      <c r="AX8" s="409"/>
      <c r="AY8" s="407"/>
      <c r="AZ8" s="409"/>
      <c r="BA8" s="407"/>
      <c r="BB8" s="409"/>
      <c r="BC8" s="539"/>
      <c r="BD8" s="407"/>
      <c r="BE8" s="403"/>
      <c r="BF8" s="403"/>
      <c r="BG8" s="405"/>
      <c r="CB8" s="518" t="s">
        <v>112</v>
      </c>
      <c r="CC8" s="495" t="s">
        <v>113</v>
      </c>
      <c r="CD8" s="495" t="s">
        <v>114</v>
      </c>
      <c r="CE8" s="495" t="s">
        <v>115</v>
      </c>
      <c r="CF8" s="495" t="s">
        <v>116</v>
      </c>
    </row>
    <row r="9" spans="1:84" ht="15.75" customHeight="1">
      <c r="A9" s="434"/>
      <c r="B9" s="435"/>
      <c r="C9" s="436"/>
      <c r="D9" s="436"/>
      <c r="E9" s="438"/>
      <c r="F9" s="438"/>
      <c r="G9" s="422">
        <v>42380</v>
      </c>
      <c r="H9" s="422">
        <v>42411</v>
      </c>
      <c r="I9" s="422">
        <v>42449</v>
      </c>
      <c r="J9" s="422">
        <v>42450</v>
      </c>
      <c r="K9" s="422">
        <v>42489</v>
      </c>
      <c r="L9" s="422">
        <v>42493</v>
      </c>
      <c r="M9" s="422">
        <v>42494</v>
      </c>
      <c r="N9" s="422">
        <v>42495</v>
      </c>
      <c r="O9" s="422">
        <v>42569</v>
      </c>
      <c r="P9" s="422">
        <v>42593</v>
      </c>
      <c r="Q9" s="422">
        <v>42632</v>
      </c>
      <c r="R9" s="422">
        <v>42635</v>
      </c>
      <c r="S9" s="422">
        <v>42653</v>
      </c>
      <c r="T9" s="422">
        <v>42677</v>
      </c>
      <c r="U9" s="422">
        <v>42697</v>
      </c>
      <c r="V9" s="422">
        <v>42727</v>
      </c>
      <c r="W9" s="422">
        <v>0</v>
      </c>
      <c r="X9" s="422">
        <v>0</v>
      </c>
      <c r="Y9" s="422">
        <v>0</v>
      </c>
      <c r="Z9" s="422">
        <v>0</v>
      </c>
      <c r="AA9" s="422">
        <v>0</v>
      </c>
      <c r="AB9" s="422">
        <v>0</v>
      </c>
      <c r="AC9" s="422">
        <v>0</v>
      </c>
      <c r="AD9" s="422">
        <v>0</v>
      </c>
      <c r="AE9" s="422">
        <v>0</v>
      </c>
      <c r="AF9" s="422">
        <v>0</v>
      </c>
      <c r="AG9" s="422">
        <v>0</v>
      </c>
      <c r="AH9" s="422">
        <v>0</v>
      </c>
      <c r="AI9" s="422">
        <v>0</v>
      </c>
      <c r="AJ9" s="447">
        <v>0</v>
      </c>
      <c r="AK9" s="447">
        <v>0</v>
      </c>
      <c r="AL9" s="441"/>
      <c r="AM9" s="441"/>
      <c r="AN9" s="441"/>
      <c r="AO9" s="441"/>
      <c r="AR9" s="416" t="s">
        <v>132</v>
      </c>
      <c r="AS9" s="328" t="str">
        <f>IFERROR(INDEX($B$11:$F$31,MATCH("TR",$B$11:$B$31,0),2),"")</f>
        <v/>
      </c>
      <c r="AT9" s="330"/>
      <c r="AU9" s="345" t="str">
        <f>IFERROR(INDEX($B$11:$F$31,MATCH("TR",$B$11:$B$31,0),5),"")</f>
        <v/>
      </c>
      <c r="AV9" s="346"/>
      <c r="AW9" s="347">
        <f>IF(90000&lt;=AV9,90000,AV9)</f>
        <v>0</v>
      </c>
      <c r="AX9" s="348"/>
      <c r="AY9" s="349"/>
      <c r="AZ9" s="396"/>
      <c r="BA9" s="347">
        <f>IF(20000&lt;=AZ9,20000,AZ9)</f>
        <v>0</v>
      </c>
      <c r="BB9" s="396"/>
      <c r="BC9" s="531"/>
      <c r="BD9" s="349"/>
      <c r="BE9" s="350"/>
      <c r="BF9" s="350"/>
      <c r="BG9" s="395"/>
      <c r="BI9" s="336" t="s">
        <v>43</v>
      </c>
      <c r="BJ9" s="337"/>
      <c r="BK9" s="105">
        <f>IF(AW1&lt;&gt;"",AW1,BI13)</f>
        <v>0.8</v>
      </c>
      <c r="BL9" s="106"/>
      <c r="BM9" s="106"/>
      <c r="BN9" s="106"/>
      <c r="BO9" s="106"/>
      <c r="BP9" s="106"/>
      <c r="BQ9" s="106"/>
      <c r="BR9" s="106"/>
      <c r="BS9" s="106"/>
      <c r="BT9" s="106"/>
      <c r="BU9" s="106"/>
      <c r="BV9" s="106"/>
      <c r="BW9" s="106"/>
      <c r="BX9" s="106"/>
      <c r="BY9" s="106"/>
      <c r="BZ9" s="106"/>
      <c r="CA9" s="106"/>
      <c r="CB9" s="518"/>
      <c r="CC9" s="495"/>
      <c r="CD9" s="495"/>
      <c r="CE9" s="495"/>
      <c r="CF9" s="495"/>
    </row>
    <row r="10" spans="1:84" ht="15.75" customHeight="1" thickBot="1">
      <c r="A10" s="434"/>
      <c r="B10" s="435"/>
      <c r="C10" s="411"/>
      <c r="D10" s="411"/>
      <c r="E10" s="439"/>
      <c r="F10" s="439"/>
      <c r="G10" s="422">
        <v>0</v>
      </c>
      <c r="H10" s="422">
        <v>0</v>
      </c>
      <c r="I10" s="422">
        <v>0</v>
      </c>
      <c r="J10" s="422">
        <v>0</v>
      </c>
      <c r="K10" s="422">
        <v>0</v>
      </c>
      <c r="L10" s="422">
        <v>0</v>
      </c>
      <c r="M10" s="422">
        <v>0</v>
      </c>
      <c r="N10" s="422">
        <v>0</v>
      </c>
      <c r="O10" s="422">
        <v>0</v>
      </c>
      <c r="P10" s="422">
        <v>0</v>
      </c>
      <c r="Q10" s="422">
        <v>0</v>
      </c>
      <c r="R10" s="422">
        <v>0</v>
      </c>
      <c r="S10" s="422">
        <v>0</v>
      </c>
      <c r="T10" s="422">
        <v>0</v>
      </c>
      <c r="U10" s="422">
        <v>0</v>
      </c>
      <c r="V10" s="422">
        <v>0</v>
      </c>
      <c r="W10" s="422">
        <v>0</v>
      </c>
      <c r="X10" s="422">
        <v>0</v>
      </c>
      <c r="Y10" s="422">
        <v>0</v>
      </c>
      <c r="Z10" s="422">
        <v>0</v>
      </c>
      <c r="AA10" s="422">
        <v>0</v>
      </c>
      <c r="AB10" s="422">
        <v>0</v>
      </c>
      <c r="AC10" s="422">
        <v>0</v>
      </c>
      <c r="AD10" s="422">
        <v>0</v>
      </c>
      <c r="AE10" s="422">
        <v>0</v>
      </c>
      <c r="AF10" s="422">
        <v>0</v>
      </c>
      <c r="AG10" s="422">
        <v>0</v>
      </c>
      <c r="AH10" s="422">
        <v>0</v>
      </c>
      <c r="AI10" s="422">
        <v>0</v>
      </c>
      <c r="AJ10" s="447">
        <v>0</v>
      </c>
      <c r="AK10" s="447">
        <v>0</v>
      </c>
      <c r="AL10" s="441"/>
      <c r="AM10" s="441"/>
      <c r="AN10" s="527"/>
      <c r="AO10" s="527"/>
      <c r="AR10" s="417"/>
      <c r="AS10" s="329"/>
      <c r="AT10" s="331"/>
      <c r="AU10" s="320"/>
      <c r="AV10" s="334"/>
      <c r="AW10" s="323"/>
      <c r="AX10" s="311"/>
      <c r="AY10" s="310"/>
      <c r="AZ10" s="390"/>
      <c r="BA10" s="323"/>
      <c r="BB10" s="390"/>
      <c r="BC10" s="530"/>
      <c r="BD10" s="310"/>
      <c r="BE10" s="312"/>
      <c r="BF10" s="312"/>
      <c r="BG10" s="387"/>
      <c r="BI10" s="106"/>
      <c r="BJ10" s="106"/>
      <c r="BK10" s="106"/>
      <c r="BL10" s="106"/>
      <c r="BM10" s="106"/>
      <c r="BN10" s="106"/>
      <c r="BO10" s="106"/>
      <c r="BP10" s="106"/>
      <c r="BQ10" s="106"/>
      <c r="BR10" s="106"/>
      <c r="BS10" s="106"/>
      <c r="BT10" s="106"/>
      <c r="BU10" s="106"/>
      <c r="BV10" s="106"/>
      <c r="BW10" s="106"/>
      <c r="BX10" s="106"/>
      <c r="BY10" s="106"/>
      <c r="BZ10" s="106"/>
      <c r="CA10" s="106"/>
      <c r="CB10" s="518"/>
      <c r="CC10" s="495"/>
      <c r="CD10" s="495"/>
      <c r="CE10" s="495"/>
      <c r="CF10" s="495"/>
    </row>
    <row r="11" spans="1:84" ht="15.75" customHeight="1">
      <c r="A11" s="467"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68"/>
      <c r="AL11" s="18">
        <f t="shared" ref="AL11:AL29" si="2">COUNTA(G11:AK11)-COUNTIF(G11:AK11,"集")-COUNTIF(G11:AK11,"休")-COUNTIF(G11:AK11,"外")</f>
        <v>0</v>
      </c>
      <c r="AM11" s="18">
        <f t="shared" ref="AM11:AM30" si="3">COUNTIF(G11:AK11,"集")</f>
        <v>0</v>
      </c>
      <c r="AN11" s="80">
        <f t="shared" ref="AN11:AN30" si="4">AL11+CE11</f>
        <v>0</v>
      </c>
      <c r="AO11" s="80">
        <f t="shared" ref="AO11:AO30" si="5">AM11+CF11</f>
        <v>0</v>
      </c>
      <c r="AP11" s="14"/>
      <c r="AQ11" s="13"/>
      <c r="AR11" s="417"/>
      <c r="AS11" s="316" t="str">
        <f ca="1">IF(AS9="","",IFERROR(INDEX(INDIRECT("$B$" &amp; AS9+11 &amp;  ":$F$31"),MATCH("TR",INDIRECT("$B$" &amp; AS9+11 &amp; ":$B$31"),0),2),""))</f>
        <v/>
      </c>
      <c r="AT11" s="317"/>
      <c r="AU11" s="332" t="str">
        <f ca="1">IF(AS9="","",IFERROR(INDEX(INDIRECT("$B$" &amp; AS9+11 &amp;  ":$F$31"),MATCH("TR",INDIRECT("$B$" &amp; AS9+11 &amp; ":$B$31"),0),5),""))</f>
        <v/>
      </c>
      <c r="AV11" s="321"/>
      <c r="AW11" s="323">
        <f>IF(90000&lt;=AV11,90000,AV11)</f>
        <v>0</v>
      </c>
      <c r="AX11" s="311"/>
      <c r="AY11" s="310"/>
      <c r="AZ11" s="390"/>
      <c r="BA11" s="323">
        <f>IF(20000&lt;=AZ11,20000,AZ11)</f>
        <v>0</v>
      </c>
      <c r="BB11" s="390"/>
      <c r="BC11" s="530"/>
      <c r="BD11" s="310"/>
      <c r="BE11" s="312"/>
      <c r="BF11" s="312"/>
      <c r="BG11" s="387"/>
      <c r="BI11" s="338" t="s">
        <v>45</v>
      </c>
      <c r="BJ11" s="338"/>
      <c r="BK11" s="338"/>
      <c r="BL11" s="338"/>
      <c r="BM11" s="107" t="s">
        <v>46</v>
      </c>
      <c r="BN11" s="107" t="s">
        <v>47</v>
      </c>
      <c r="BO11" s="108" t="s">
        <v>48</v>
      </c>
      <c r="BP11" s="111"/>
      <c r="BQ11" s="111"/>
      <c r="BR11" s="111"/>
      <c r="BS11" s="111"/>
      <c r="BT11" s="111"/>
      <c r="BU11" s="111"/>
      <c r="BV11" s="111"/>
      <c r="BW11" s="111"/>
      <c r="BX11" s="111"/>
      <c r="BY11" s="111"/>
      <c r="BZ11" s="111"/>
      <c r="CA11" s="111"/>
      <c r="CB11" s="117" t="str">
        <f t="shared" ref="CB11:CB30" si="6">B11&amp;E11&amp;F11</f>
        <v/>
      </c>
      <c r="CC11" s="115">
        <f t="shared" ref="CC11:CC30" si="7">AN11</f>
        <v>0</v>
      </c>
      <c r="CD11" s="115">
        <f t="shared" ref="CD11:CD30" si="8">AO11</f>
        <v>0</v>
      </c>
      <c r="CE11" s="79">
        <f>IF(ISERROR(VLOOKUP($CB11,【4月】月集計表!$CB:$CD,2,FALSE))=TRUE,0,VLOOKUP($CB11,【4月】月集計表!$CB:$CD,2,FALSE))</f>
        <v>0</v>
      </c>
      <c r="CF11" s="79">
        <f>IF(ISERROR(VLOOKUP($CB11,【4月】月集計表!$CB:$CD,3,FALSE))=TRUE,0,VLOOKUP($CB11,【4月】月集計表!$CB:$CD,3,FALSE))</f>
        <v>0</v>
      </c>
    </row>
    <row r="12" spans="1:84" ht="16.5" customHeight="1">
      <c r="A12" s="468"/>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69"/>
      <c r="AL12" s="23">
        <f t="shared" si="2"/>
        <v>0</v>
      </c>
      <c r="AM12" s="23">
        <f t="shared" si="3"/>
        <v>0</v>
      </c>
      <c r="AN12" s="23">
        <f t="shared" si="4"/>
        <v>0</v>
      </c>
      <c r="AO12" s="23">
        <f t="shared" si="5"/>
        <v>0</v>
      </c>
      <c r="AP12" s="14"/>
      <c r="AQ12" s="13"/>
      <c r="AR12" s="417"/>
      <c r="AS12" s="316"/>
      <c r="AT12" s="318"/>
      <c r="AU12" s="333"/>
      <c r="AV12" s="334"/>
      <c r="AW12" s="323"/>
      <c r="AX12" s="311"/>
      <c r="AY12" s="310"/>
      <c r="AZ12" s="390"/>
      <c r="BA12" s="323"/>
      <c r="BB12" s="390"/>
      <c r="BC12" s="530"/>
      <c r="BD12" s="310"/>
      <c r="BE12" s="312"/>
      <c r="BF12" s="312"/>
      <c r="BG12" s="387"/>
      <c r="BI12" s="109">
        <v>1</v>
      </c>
      <c r="BJ12" s="110" t="s">
        <v>49</v>
      </c>
      <c r="BK12" s="110"/>
      <c r="BL12" s="108"/>
      <c r="BM12" s="107">
        <v>1.05</v>
      </c>
      <c r="BN12" s="338">
        <f>IF(BK9="新規",BM13,IF(BK9&lt;BI15,BM15,IF(AND(BK9&gt;=BI14,BK9&lt;BK14),BM14,IF(AND(BK9&gt;=BI13,BK9&lt;BK13),BM13,IF(BK9=BI12,BM12,"")))))</f>
        <v>1</v>
      </c>
      <c r="BO12" s="339" t="str">
        <f>IF(AW1&lt;&gt;"",BN12*90000,"")</f>
        <v/>
      </c>
      <c r="BP12" s="112"/>
      <c r="BQ12" s="112"/>
      <c r="BR12" s="112"/>
      <c r="BS12" s="112"/>
      <c r="BT12" s="112"/>
      <c r="BU12" s="112"/>
      <c r="BV12" s="112"/>
      <c r="BW12" s="112"/>
      <c r="BX12" s="112"/>
      <c r="BY12" s="112"/>
      <c r="BZ12" s="112"/>
      <c r="CA12" s="112"/>
      <c r="CB12" s="77" t="str">
        <f t="shared" si="6"/>
        <v/>
      </c>
      <c r="CC12" s="78">
        <f t="shared" si="7"/>
        <v>0</v>
      </c>
      <c r="CD12" s="78">
        <f t="shared" si="8"/>
        <v>0</v>
      </c>
      <c r="CE12" s="76">
        <f>IF(ISERROR(VLOOKUP($CB12,【4月】月集計表!$CB:$CD,2,FALSE))=TRUE,0,VLOOKUP($CB12,【4月】月集計表!$CB:$CD,2,FALSE))</f>
        <v>0</v>
      </c>
      <c r="CF12" s="76">
        <f>IF(ISERROR(VLOOKUP($CB12,【4月】月集計表!$CB:$CD,3,FALSE))=TRUE,0,VLOOKUP($CB12,【4月】月集計表!$CB:$CD,3,FALSE))</f>
        <v>0</v>
      </c>
    </row>
    <row r="13" spans="1:84" ht="16.5" customHeight="1">
      <c r="A13" s="468"/>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69"/>
      <c r="AL13" s="23">
        <f t="shared" si="2"/>
        <v>0</v>
      </c>
      <c r="AM13" s="23">
        <f t="shared" si="3"/>
        <v>0</v>
      </c>
      <c r="AN13" s="23">
        <f t="shared" si="4"/>
        <v>0</v>
      </c>
      <c r="AO13" s="23">
        <f t="shared" si="5"/>
        <v>0</v>
      </c>
      <c r="AR13" s="417"/>
      <c r="AS13" s="316" t="str">
        <f ca="1">IF(AS11="","",IFERROR(INDEX(INDIRECT("$B$" &amp; AS11+11 &amp;  ":$F$31"),MATCH("TR",INDIRECT("$B$" &amp; AS11+11 &amp; ":$B$31"),0),2),""))</f>
        <v/>
      </c>
      <c r="AT13" s="317"/>
      <c r="AU13" s="319" t="str">
        <f ca="1">IF(AS11="","",IFERROR(INDEX(INDIRECT("$B$" &amp; AS11+11 &amp;  ":$F$31"),MATCH("TR",INDIRECT("$B$" &amp; AS11+11 &amp; ":$B$31"),0),5),""))</f>
        <v/>
      </c>
      <c r="AV13" s="321"/>
      <c r="AW13" s="323">
        <f>IF(90000&lt;=AV13,90000,AV13)</f>
        <v>0</v>
      </c>
      <c r="AX13" s="311"/>
      <c r="AY13" s="310"/>
      <c r="AZ13" s="390"/>
      <c r="BA13" s="323">
        <f>IF(20000&lt;=AZ13,20000,AZ13)</f>
        <v>0</v>
      </c>
      <c r="BB13" s="390"/>
      <c r="BC13" s="530"/>
      <c r="BD13" s="310"/>
      <c r="BE13" s="312"/>
      <c r="BF13" s="312"/>
      <c r="BG13" s="387"/>
      <c r="BI13" s="109">
        <v>0.8</v>
      </c>
      <c r="BJ13" s="110" t="s">
        <v>49</v>
      </c>
      <c r="BK13" s="110">
        <v>1</v>
      </c>
      <c r="BL13" s="108" t="s">
        <v>50</v>
      </c>
      <c r="BM13" s="107">
        <v>1</v>
      </c>
      <c r="BN13" s="338"/>
      <c r="BO13" s="340"/>
      <c r="BP13" s="112"/>
      <c r="BQ13" s="112"/>
      <c r="BR13" s="112"/>
      <c r="BS13" s="112"/>
      <c r="BT13" s="112"/>
      <c r="BU13" s="112"/>
      <c r="BV13" s="112"/>
      <c r="BW13" s="112"/>
      <c r="BX13" s="112"/>
      <c r="BY13" s="112"/>
      <c r="BZ13" s="112"/>
      <c r="CA13" s="112"/>
      <c r="CB13" s="77" t="str">
        <f t="shared" si="6"/>
        <v/>
      </c>
      <c r="CC13" s="78">
        <f t="shared" si="7"/>
        <v>0</v>
      </c>
      <c r="CD13" s="78">
        <f t="shared" si="8"/>
        <v>0</v>
      </c>
      <c r="CE13" s="76">
        <f>IF(ISERROR(VLOOKUP($CB13,【4月】月集計表!$CB:$CD,2,FALSE))=TRUE,0,VLOOKUP($CB13,【4月】月集計表!$CB:$CD,2,FALSE))</f>
        <v>0</v>
      </c>
      <c r="CF13" s="76">
        <f>IF(ISERROR(VLOOKUP($CB13,【4月】月集計表!$CB:$CD,3,FALSE))=TRUE,0,VLOOKUP($CB13,【4月】月集計表!$CB:$CD,3,FALSE))</f>
        <v>0</v>
      </c>
    </row>
    <row r="14" spans="1:84" ht="16.5" customHeight="1">
      <c r="A14" s="468"/>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69"/>
      <c r="AL14" s="23">
        <f t="shared" si="2"/>
        <v>0</v>
      </c>
      <c r="AM14" s="23">
        <f t="shared" si="3"/>
        <v>0</v>
      </c>
      <c r="AN14" s="23">
        <f t="shared" si="4"/>
        <v>0</v>
      </c>
      <c r="AO14" s="23">
        <f t="shared" si="5"/>
        <v>0</v>
      </c>
      <c r="AR14" s="417"/>
      <c r="AS14" s="316"/>
      <c r="AT14" s="318"/>
      <c r="AU14" s="320"/>
      <c r="AV14" s="334"/>
      <c r="AW14" s="323"/>
      <c r="AX14" s="311"/>
      <c r="AY14" s="310"/>
      <c r="AZ14" s="390"/>
      <c r="BA14" s="323"/>
      <c r="BB14" s="390"/>
      <c r="BC14" s="530"/>
      <c r="BD14" s="310"/>
      <c r="BE14" s="312"/>
      <c r="BF14" s="312"/>
      <c r="BG14" s="387"/>
      <c r="BI14" s="109">
        <v>0.6</v>
      </c>
      <c r="BJ14" s="110" t="s">
        <v>49</v>
      </c>
      <c r="BK14" s="110">
        <v>0.8</v>
      </c>
      <c r="BL14" s="108" t="s">
        <v>50</v>
      </c>
      <c r="BM14" s="107">
        <v>0.95</v>
      </c>
      <c r="BN14" s="338"/>
      <c r="BO14" s="340"/>
      <c r="BP14" s="112"/>
      <c r="BQ14" s="112"/>
      <c r="BR14" s="112"/>
      <c r="BS14" s="112"/>
      <c r="BT14" s="112"/>
      <c r="BU14" s="112"/>
      <c r="BV14" s="112"/>
      <c r="BW14" s="112"/>
      <c r="BX14" s="112"/>
      <c r="BY14" s="112"/>
      <c r="BZ14" s="112"/>
      <c r="CA14" s="112"/>
      <c r="CB14" s="77" t="str">
        <f t="shared" si="6"/>
        <v/>
      </c>
      <c r="CC14" s="78">
        <f t="shared" si="7"/>
        <v>0</v>
      </c>
      <c r="CD14" s="78">
        <f t="shared" si="8"/>
        <v>0</v>
      </c>
      <c r="CE14" s="76">
        <f>IF(ISERROR(VLOOKUP($CB14,【4月】月集計表!$CB:$CD,2,FALSE))=TRUE,0,VLOOKUP($CB14,【4月】月集計表!$CB:$CD,2,FALSE))</f>
        <v>0</v>
      </c>
      <c r="CF14" s="76">
        <f>IF(ISERROR(VLOOKUP($CB14,【4月】月集計表!$CB:$CD,3,FALSE))=TRUE,0,VLOOKUP($CB14,【4月】月集計表!$CB:$CD,3,FALSE))</f>
        <v>0</v>
      </c>
    </row>
    <row r="15" spans="1:84" ht="16.5" customHeight="1">
      <c r="A15" s="468"/>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69"/>
      <c r="AL15" s="23">
        <f t="shared" si="2"/>
        <v>0</v>
      </c>
      <c r="AM15" s="23">
        <f t="shared" si="3"/>
        <v>0</v>
      </c>
      <c r="AN15" s="23">
        <f t="shared" si="4"/>
        <v>0</v>
      </c>
      <c r="AO15" s="23">
        <f t="shared" si="5"/>
        <v>0</v>
      </c>
      <c r="AR15" s="417"/>
      <c r="AS15" s="316" t="str">
        <f ca="1">IF(AS13="","",IFERROR(INDEX(INDIRECT("$B$" &amp; AS13+11 &amp;  ":$F$31"),MATCH("TR",INDIRECT("$B$" &amp; AS13+11 &amp; ":$B$31"),0),2),""))</f>
        <v/>
      </c>
      <c r="AT15" s="317"/>
      <c r="AU15" s="319" t="str">
        <f ca="1">IF(AS13="","",IFERROR(INDEX(INDIRECT("$B$" &amp; AS13+11 &amp;  ":$F$31"),MATCH("TR",INDIRECT("$B$" &amp; AS13+11 &amp; ":$B$31"),0),5),""))</f>
        <v/>
      </c>
      <c r="AV15" s="321"/>
      <c r="AW15" s="323">
        <f>IF(90000&lt;=AV15,90000,AV15)</f>
        <v>0</v>
      </c>
      <c r="AX15" s="311"/>
      <c r="AY15" s="310"/>
      <c r="AZ15" s="390"/>
      <c r="BA15" s="323">
        <f>IF(20000&lt;=AZ15,20000,AZ15)</f>
        <v>0</v>
      </c>
      <c r="BB15" s="390"/>
      <c r="BC15" s="530"/>
      <c r="BD15" s="310"/>
      <c r="BE15" s="312"/>
      <c r="BF15" s="312"/>
      <c r="BG15" s="387"/>
      <c r="BI15" s="109">
        <v>0.6</v>
      </c>
      <c r="BJ15" s="110" t="s">
        <v>50</v>
      </c>
      <c r="BK15" s="110"/>
      <c r="BL15" s="108"/>
      <c r="BM15" s="107">
        <v>0.9</v>
      </c>
      <c r="BN15" s="338"/>
      <c r="BO15" s="341"/>
      <c r="BP15" s="112"/>
      <c r="BQ15" s="112"/>
      <c r="BR15" s="112"/>
      <c r="BS15" s="112"/>
      <c r="BT15" s="112"/>
      <c r="BU15" s="112"/>
      <c r="BV15" s="112"/>
      <c r="BW15" s="112"/>
      <c r="BX15" s="112"/>
      <c r="BY15" s="112"/>
      <c r="BZ15" s="112"/>
      <c r="CA15" s="112"/>
      <c r="CB15" s="77" t="str">
        <f t="shared" si="6"/>
        <v/>
      </c>
      <c r="CC15" s="78">
        <f t="shared" si="7"/>
        <v>0</v>
      </c>
      <c r="CD15" s="78">
        <f t="shared" si="8"/>
        <v>0</v>
      </c>
      <c r="CE15" s="76">
        <f>IF(ISERROR(VLOOKUP($CB15,【4月】月集計表!$CB:$CD,2,FALSE))=TRUE,0,VLOOKUP($CB15,【4月】月集計表!$CB:$CD,2,FALSE))</f>
        <v>0</v>
      </c>
      <c r="CF15" s="76">
        <f>IF(ISERROR(VLOOKUP($CB15,【4月】月集計表!$CB:$CD,3,FALSE))=TRUE,0,VLOOKUP($CB15,【4月】月集計表!$CB:$CD,3,FALSE))</f>
        <v>0</v>
      </c>
    </row>
    <row r="16" spans="1:84" ht="16.5" customHeight="1">
      <c r="A16" s="468"/>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69"/>
      <c r="AL16" s="23">
        <f t="shared" si="2"/>
        <v>0</v>
      </c>
      <c r="AM16" s="23">
        <f t="shared" si="3"/>
        <v>0</v>
      </c>
      <c r="AN16" s="23">
        <f t="shared" si="4"/>
        <v>0</v>
      </c>
      <c r="AO16" s="23">
        <f t="shared" si="5"/>
        <v>0</v>
      </c>
      <c r="AR16" s="417"/>
      <c r="AS16" s="316"/>
      <c r="AT16" s="318"/>
      <c r="AU16" s="320"/>
      <c r="AV16" s="334"/>
      <c r="AW16" s="323"/>
      <c r="AX16" s="311"/>
      <c r="AY16" s="310"/>
      <c r="AZ16" s="390"/>
      <c r="BA16" s="323"/>
      <c r="BB16" s="390"/>
      <c r="BC16" s="530"/>
      <c r="BD16" s="310"/>
      <c r="BE16" s="312"/>
      <c r="BF16" s="312"/>
      <c r="BG16" s="387"/>
      <c r="CB16" s="77" t="str">
        <f t="shared" si="6"/>
        <v/>
      </c>
      <c r="CC16" s="78">
        <f t="shared" si="7"/>
        <v>0</v>
      </c>
      <c r="CD16" s="78">
        <f t="shared" si="8"/>
        <v>0</v>
      </c>
      <c r="CE16" s="76">
        <f>IF(ISERROR(VLOOKUP($CB16,【4月】月集計表!$CB:$CD,2,FALSE))=TRUE,0,VLOOKUP($CB16,【4月】月集計表!$CB:$CD,2,FALSE))</f>
        <v>0</v>
      </c>
      <c r="CF16" s="76">
        <f>IF(ISERROR(VLOOKUP($CB16,【4月】月集計表!$CB:$CD,3,FALSE))=TRUE,0,VLOOKUP($CB16,【4月】月集計表!$CB:$CD,3,FALSE))</f>
        <v>0</v>
      </c>
    </row>
    <row r="17" spans="1:84" ht="16.5" customHeight="1">
      <c r="A17" s="468"/>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69"/>
      <c r="AL17" s="23">
        <f t="shared" si="2"/>
        <v>0</v>
      </c>
      <c r="AM17" s="23">
        <f t="shared" si="3"/>
        <v>0</v>
      </c>
      <c r="AN17" s="23">
        <f t="shared" si="4"/>
        <v>0</v>
      </c>
      <c r="AO17" s="23">
        <f t="shared" si="5"/>
        <v>0</v>
      </c>
      <c r="AR17" s="417"/>
      <c r="AS17" s="316" t="str">
        <f ca="1">IF(AS15="","",IFERROR(INDEX(INDIRECT("$B$" &amp; AS15+11 &amp;  ":$F$31"),MATCH("TR",INDIRECT("$B$" &amp; AS15+11 &amp; ":$B$31"),0),2),""))</f>
        <v/>
      </c>
      <c r="AT17" s="317"/>
      <c r="AU17" s="319" t="str">
        <f ca="1">IF(AS15="","",IFERROR(INDEX(INDIRECT("$B$" &amp; AS15+11 &amp;  ":$F$31"),MATCH("TR",INDIRECT("$B$" &amp; AS15+11 &amp; ":$B$31"),0),5),""))</f>
        <v/>
      </c>
      <c r="AV17" s="321"/>
      <c r="AW17" s="323">
        <f>IF(90000&lt;=AV17,90000,AV17)</f>
        <v>0</v>
      </c>
      <c r="AX17" s="311"/>
      <c r="AY17" s="310"/>
      <c r="AZ17" s="390"/>
      <c r="BA17" s="323">
        <f>IF(20000&lt;=AZ17,20000,AZ17)</f>
        <v>0</v>
      </c>
      <c r="BB17" s="390"/>
      <c r="BC17" s="530"/>
      <c r="BD17" s="310"/>
      <c r="BE17" s="312"/>
      <c r="BF17" s="312"/>
      <c r="BG17" s="387"/>
      <c r="CB17" s="77" t="str">
        <f t="shared" si="6"/>
        <v/>
      </c>
      <c r="CC17" s="78">
        <f t="shared" si="7"/>
        <v>0</v>
      </c>
      <c r="CD17" s="78">
        <f t="shared" si="8"/>
        <v>0</v>
      </c>
      <c r="CE17" s="76">
        <f>IF(ISERROR(VLOOKUP($CB17,【4月】月集計表!$CB:$CD,2,FALSE))=TRUE,0,VLOOKUP($CB17,【4月】月集計表!$CB:$CD,2,FALSE))</f>
        <v>0</v>
      </c>
      <c r="CF17" s="76">
        <f>IF(ISERROR(VLOOKUP($CB17,【4月】月集計表!$CB:$CD,3,FALSE))=TRUE,0,VLOOKUP($CB17,【4月】月集計表!$CB:$CD,3,FALSE))</f>
        <v>0</v>
      </c>
    </row>
    <row r="18" spans="1:84" ht="16.5" customHeight="1" thickBot="1">
      <c r="A18" s="468"/>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69"/>
      <c r="AL18" s="23">
        <f t="shared" si="2"/>
        <v>0</v>
      </c>
      <c r="AM18" s="23">
        <f t="shared" si="3"/>
        <v>0</v>
      </c>
      <c r="AN18" s="23">
        <f t="shared" si="4"/>
        <v>0</v>
      </c>
      <c r="AO18" s="23">
        <f t="shared" si="5"/>
        <v>0</v>
      </c>
      <c r="AR18" s="418"/>
      <c r="AS18" s="419"/>
      <c r="AT18" s="356"/>
      <c r="AU18" s="420"/>
      <c r="AV18" s="322"/>
      <c r="AW18" s="389"/>
      <c r="AX18" s="360"/>
      <c r="AY18" s="335"/>
      <c r="AZ18" s="391"/>
      <c r="BA18" s="392"/>
      <c r="BB18" s="391"/>
      <c r="BC18" s="536"/>
      <c r="BD18" s="335"/>
      <c r="BE18" s="342"/>
      <c r="BF18" s="342"/>
      <c r="BG18" s="388"/>
      <c r="CB18" s="77" t="str">
        <f t="shared" si="6"/>
        <v/>
      </c>
      <c r="CC18" s="78">
        <f t="shared" si="7"/>
        <v>0</v>
      </c>
      <c r="CD18" s="78">
        <f t="shared" si="8"/>
        <v>0</v>
      </c>
      <c r="CE18" s="76">
        <f>IF(ISERROR(VLOOKUP($CB18,【4月】月集計表!$CB:$CD,2,FALSE))=TRUE,0,VLOOKUP($CB18,【4月】月集計表!$CB:$CD,2,FALSE))</f>
        <v>0</v>
      </c>
      <c r="CF18" s="76">
        <f>IF(ISERROR(VLOOKUP($CB18,【4月】月集計表!$CB:$CD,3,FALSE))=TRUE,0,VLOOKUP($CB18,【4月】月集計表!$CB:$CD,3,FALSE))</f>
        <v>0</v>
      </c>
    </row>
    <row r="19" spans="1:84" ht="16.5" customHeight="1" thickTop="1">
      <c r="A19" s="468"/>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69"/>
      <c r="AL19" s="23">
        <f t="shared" si="2"/>
        <v>0</v>
      </c>
      <c r="AM19" s="23">
        <f t="shared" si="3"/>
        <v>0</v>
      </c>
      <c r="AN19" s="23">
        <f t="shared" si="4"/>
        <v>0</v>
      </c>
      <c r="AO19" s="23">
        <f t="shared" si="5"/>
        <v>0</v>
      </c>
      <c r="AR19" s="464" t="s">
        <v>133</v>
      </c>
      <c r="AS19" s="384" t="str">
        <f>IFERROR(INDEX($B$11:$F$31,MATCH("FW1",$B$11:$B$31,0),2),"")</f>
        <v/>
      </c>
      <c r="AT19" s="330"/>
      <c r="AU19" s="386" t="str">
        <f>IFERROR(INDEX($B$11:$F$31,MATCH("FW1",$B$11:$B$31,0),5),"")</f>
        <v/>
      </c>
      <c r="AV19" s="381"/>
      <c r="AW19" s="379">
        <f>IF($BN$12*90000&lt;=AV19,$BN$12*90000,AV19)</f>
        <v>0</v>
      </c>
      <c r="AX19" s="380"/>
      <c r="AY19" s="349">
        <f>IF(10000&lt;=AX19,10000,AX19)</f>
        <v>0</v>
      </c>
      <c r="AZ19" s="348"/>
      <c r="BA19" s="349">
        <f>IF(20000&lt;=AZ19,20000,AZ19)</f>
        <v>0</v>
      </c>
      <c r="BB19" s="381"/>
      <c r="BC19" s="382"/>
      <c r="BD19" s="378"/>
      <c r="BE19" s="350"/>
      <c r="BF19" s="350"/>
      <c r="BG19" s="362"/>
      <c r="CB19" s="77" t="str">
        <f t="shared" si="6"/>
        <v/>
      </c>
      <c r="CC19" s="78">
        <f t="shared" si="7"/>
        <v>0</v>
      </c>
      <c r="CD19" s="78">
        <f t="shared" si="8"/>
        <v>0</v>
      </c>
      <c r="CE19" s="76">
        <f>IF(ISERROR(VLOOKUP($CB19,【4月】月集計表!$CB:$CD,2,FALSE))=TRUE,0,VLOOKUP($CB19,【4月】月集計表!$CB:$CD,2,FALSE))</f>
        <v>0</v>
      </c>
      <c r="CF19" s="76">
        <f>IF(ISERROR(VLOOKUP($CB19,【4月】月集計表!$CB:$CD,3,FALSE))=TRUE,0,VLOOKUP($CB19,【4月】月集計表!$CB:$CD,3,FALSE))</f>
        <v>0</v>
      </c>
    </row>
    <row r="20" spans="1:84" ht="16.5" customHeight="1">
      <c r="A20" s="468"/>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69"/>
      <c r="AL20" s="23">
        <f t="shared" si="2"/>
        <v>0</v>
      </c>
      <c r="AM20" s="23">
        <f t="shared" si="3"/>
        <v>0</v>
      </c>
      <c r="AN20" s="23">
        <f t="shared" si="4"/>
        <v>0</v>
      </c>
      <c r="AO20" s="23">
        <f t="shared" si="5"/>
        <v>0</v>
      </c>
      <c r="AR20" s="465"/>
      <c r="AS20" s="385"/>
      <c r="AT20" s="331"/>
      <c r="AU20" s="361"/>
      <c r="AV20" s="383"/>
      <c r="AW20" s="371"/>
      <c r="AX20" s="372"/>
      <c r="AY20" s="310"/>
      <c r="AZ20" s="311"/>
      <c r="BA20" s="310"/>
      <c r="BB20" s="369"/>
      <c r="BC20" s="373"/>
      <c r="BD20" s="367"/>
      <c r="BE20" s="312"/>
      <c r="BF20" s="312"/>
      <c r="BG20" s="343"/>
      <c r="CB20" s="77" t="str">
        <f t="shared" si="6"/>
        <v/>
      </c>
      <c r="CC20" s="78">
        <f t="shared" si="7"/>
        <v>0</v>
      </c>
      <c r="CD20" s="78">
        <f t="shared" si="8"/>
        <v>0</v>
      </c>
      <c r="CE20" s="76">
        <f>IF(ISERROR(VLOOKUP($CB20,【4月】月集計表!$CB:$CD,2,FALSE))=TRUE,0,VLOOKUP($CB20,【4月】月集計表!$CB:$CD,2,FALSE))</f>
        <v>0</v>
      </c>
      <c r="CF20" s="76">
        <f>IF(ISERROR(VLOOKUP($CB20,【4月】月集計表!$CB:$CD,3,FALSE))=TRUE,0,VLOOKUP($CB20,【4月】月集計表!$CB:$CD,3,FALSE))</f>
        <v>0</v>
      </c>
    </row>
    <row r="21" spans="1:84" ht="16.5" customHeight="1">
      <c r="A21" s="468"/>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69"/>
      <c r="AL21" s="23">
        <f t="shared" si="2"/>
        <v>0</v>
      </c>
      <c r="AM21" s="23">
        <f t="shared" si="3"/>
        <v>0</v>
      </c>
      <c r="AN21" s="23">
        <f t="shared" si="4"/>
        <v>0</v>
      </c>
      <c r="AO21" s="23">
        <f t="shared" si="5"/>
        <v>0</v>
      </c>
      <c r="AR21" s="465"/>
      <c r="AS21" s="354" t="str">
        <f ca="1">IF(AS19="","",IFERROR(INDEX(INDIRECT("$B$" &amp; AS19+11 &amp;  ":$F$31"),MATCH("FW1",INDIRECT("$B$" &amp; AS19+11 &amp; ":$B$31"),0),2),""))</f>
        <v/>
      </c>
      <c r="AT21" s="317"/>
      <c r="AU21" s="363" t="str">
        <f ca="1">IF(AS19="","",IFERROR(INDEX(INDIRECT("$B$" &amp; AS19+11 &amp;  ":$F$31"),MATCH("FW1",INDIRECT("$B$" &amp; AS19+11 &amp; ":$B$31"),0),5),""))</f>
        <v/>
      </c>
      <c r="AV21" s="369"/>
      <c r="AW21" s="371">
        <f t="shared" ref="AW21" si="9">IF($BN$12*90000&lt;=AV21,$BN$12*90000,AV21)</f>
        <v>0</v>
      </c>
      <c r="AX21" s="372"/>
      <c r="AY21" s="310">
        <f>IF(10000&lt;=AX21,10000,AX21)</f>
        <v>0</v>
      </c>
      <c r="AZ21" s="311"/>
      <c r="BA21" s="310">
        <f>IF(20000&lt;=AZ21,20000,AZ21)</f>
        <v>0</v>
      </c>
      <c r="BB21" s="369"/>
      <c r="BC21" s="373"/>
      <c r="BD21" s="367"/>
      <c r="BE21" s="312"/>
      <c r="BF21" s="312"/>
      <c r="BG21" s="343"/>
      <c r="CB21" s="77" t="str">
        <f t="shared" si="6"/>
        <v/>
      </c>
      <c r="CC21" s="78">
        <f t="shared" si="7"/>
        <v>0</v>
      </c>
      <c r="CD21" s="78">
        <f t="shared" si="8"/>
        <v>0</v>
      </c>
      <c r="CE21" s="76">
        <f>IF(ISERROR(VLOOKUP($CB21,【4月】月集計表!$CB:$CD,2,FALSE))=TRUE,0,VLOOKUP($CB21,【4月】月集計表!$CB:$CD,2,FALSE))</f>
        <v>0</v>
      </c>
      <c r="CF21" s="76">
        <f>IF(ISERROR(VLOOKUP($CB21,【4月】月集計表!$CB:$CD,3,FALSE))=TRUE,0,VLOOKUP($CB21,【4月】月集計表!$CB:$CD,3,FALSE))</f>
        <v>0</v>
      </c>
    </row>
    <row r="22" spans="1:84" ht="16.5" customHeight="1">
      <c r="A22" s="468"/>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69"/>
      <c r="AL22" s="23">
        <f t="shared" si="2"/>
        <v>0</v>
      </c>
      <c r="AM22" s="23">
        <f t="shared" si="3"/>
        <v>0</v>
      </c>
      <c r="AN22" s="23">
        <f t="shared" si="4"/>
        <v>0</v>
      </c>
      <c r="AO22" s="23">
        <f t="shared" si="5"/>
        <v>0</v>
      </c>
      <c r="AR22" s="465"/>
      <c r="AS22" s="354"/>
      <c r="AT22" s="318"/>
      <c r="AU22" s="364"/>
      <c r="AV22" s="383"/>
      <c r="AW22" s="371"/>
      <c r="AX22" s="372"/>
      <c r="AY22" s="310"/>
      <c r="AZ22" s="311"/>
      <c r="BA22" s="310"/>
      <c r="BB22" s="369"/>
      <c r="BC22" s="373"/>
      <c r="BD22" s="367"/>
      <c r="BE22" s="312"/>
      <c r="BF22" s="312"/>
      <c r="BG22" s="343"/>
      <c r="CB22" s="77" t="str">
        <f t="shared" si="6"/>
        <v/>
      </c>
      <c r="CC22" s="78">
        <f t="shared" si="7"/>
        <v>0</v>
      </c>
      <c r="CD22" s="78">
        <f t="shared" si="8"/>
        <v>0</v>
      </c>
      <c r="CE22" s="76">
        <f>IF(ISERROR(VLOOKUP($CB22,【4月】月集計表!$CB:$CD,2,FALSE))=TRUE,0,VLOOKUP($CB22,【4月】月集計表!$CB:$CD,2,FALSE))</f>
        <v>0</v>
      </c>
      <c r="CF22" s="76">
        <f>IF(ISERROR(VLOOKUP($CB22,【4月】月集計表!$CB:$CD,3,FALSE))=TRUE,0,VLOOKUP($CB22,【4月】月集計表!$CB:$CD,3,FALSE))</f>
        <v>0</v>
      </c>
    </row>
    <row r="23" spans="1:84" ht="16.5" customHeight="1">
      <c r="A23" s="468"/>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69"/>
      <c r="AL23" s="23">
        <f t="shared" si="2"/>
        <v>0</v>
      </c>
      <c r="AM23" s="23">
        <f t="shared" si="3"/>
        <v>0</v>
      </c>
      <c r="AN23" s="23">
        <f t="shared" si="4"/>
        <v>0</v>
      </c>
      <c r="AO23" s="23">
        <f t="shared" si="5"/>
        <v>0</v>
      </c>
      <c r="AR23" s="465"/>
      <c r="AS23" s="354" t="str">
        <f ca="1">IF(AS21="","",IFERROR(INDEX(INDIRECT("$B$" &amp; AS21+11 &amp;  ":$F$31"),MATCH("FW1",INDIRECT("$B$" &amp; AS21+11 &amp; ":$B$31"),0),2),""))</f>
        <v/>
      </c>
      <c r="AT23" s="317"/>
      <c r="AU23" s="357" t="str">
        <f ca="1">IF(AS21="","",IFERROR(INDEX(INDIRECT("$B$" &amp; AS21+11 &amp;  ":$F$31"),MATCH("FW1",INDIRECT("$B$" &amp; AS21+11 &amp; ":$B$31"),0),5),""))</f>
        <v/>
      </c>
      <c r="AV23" s="369"/>
      <c r="AW23" s="371">
        <f t="shared" ref="AW23" si="10">IF($BN$12*90000&lt;=AV23,$BN$12*90000,AV23)</f>
        <v>0</v>
      </c>
      <c r="AX23" s="372"/>
      <c r="AY23" s="310">
        <f>IF(10000&lt;=AX23,10000,AX23)</f>
        <v>0</v>
      </c>
      <c r="AZ23" s="311"/>
      <c r="BA23" s="310">
        <f>IF(20000&lt;=AZ23,20000,AZ23)</f>
        <v>0</v>
      </c>
      <c r="BB23" s="369"/>
      <c r="BC23" s="373"/>
      <c r="BD23" s="367"/>
      <c r="BE23" s="312"/>
      <c r="BF23" s="312"/>
      <c r="BG23" s="343"/>
      <c r="CB23" s="77" t="str">
        <f t="shared" si="6"/>
        <v/>
      </c>
      <c r="CC23" s="78">
        <f t="shared" si="7"/>
        <v>0</v>
      </c>
      <c r="CD23" s="78">
        <f t="shared" si="8"/>
        <v>0</v>
      </c>
      <c r="CE23" s="76">
        <f>IF(ISERROR(VLOOKUP($CB23,【4月】月集計表!$CB:$CD,2,FALSE))=TRUE,0,VLOOKUP($CB23,【4月】月集計表!$CB:$CD,2,FALSE))</f>
        <v>0</v>
      </c>
      <c r="CF23" s="76">
        <f>IF(ISERROR(VLOOKUP($CB23,【4月】月集計表!$CB:$CD,3,FALSE))=TRUE,0,VLOOKUP($CB23,【4月】月集計表!$CB:$CD,3,FALSE))</f>
        <v>0</v>
      </c>
    </row>
    <row r="24" spans="1:84" ht="16.5" customHeight="1">
      <c r="A24" s="468"/>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69"/>
      <c r="AL24" s="23">
        <f t="shared" si="2"/>
        <v>0</v>
      </c>
      <c r="AM24" s="23">
        <f t="shared" si="3"/>
        <v>0</v>
      </c>
      <c r="AN24" s="23">
        <f t="shared" si="4"/>
        <v>0</v>
      </c>
      <c r="AO24" s="23">
        <f t="shared" si="5"/>
        <v>0</v>
      </c>
      <c r="AR24" s="465"/>
      <c r="AS24" s="354"/>
      <c r="AT24" s="318"/>
      <c r="AU24" s="361"/>
      <c r="AV24" s="383"/>
      <c r="AW24" s="371"/>
      <c r="AX24" s="372"/>
      <c r="AY24" s="310"/>
      <c r="AZ24" s="311"/>
      <c r="BA24" s="310"/>
      <c r="BB24" s="369"/>
      <c r="BC24" s="373"/>
      <c r="BD24" s="367"/>
      <c r="BE24" s="312"/>
      <c r="BF24" s="312"/>
      <c r="BG24" s="343"/>
      <c r="CB24" s="77" t="str">
        <f t="shared" si="6"/>
        <v/>
      </c>
      <c r="CC24" s="78">
        <f t="shared" si="7"/>
        <v>0</v>
      </c>
      <c r="CD24" s="78">
        <f t="shared" si="8"/>
        <v>0</v>
      </c>
      <c r="CE24" s="76">
        <f>IF(ISERROR(VLOOKUP($CB24,【4月】月集計表!$CB:$CD,2,FALSE))=TRUE,0,VLOOKUP($CB24,【4月】月集計表!$CB:$CD,2,FALSE))</f>
        <v>0</v>
      </c>
      <c r="CF24" s="76">
        <f>IF(ISERROR(VLOOKUP($CB24,【4月】月集計表!$CB:$CD,3,FALSE))=TRUE,0,VLOOKUP($CB24,【4月】月集計表!$CB:$CD,3,FALSE))</f>
        <v>0</v>
      </c>
    </row>
    <row r="25" spans="1:84" ht="16.5" customHeight="1">
      <c r="A25" s="468"/>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69"/>
      <c r="AL25" s="23">
        <f t="shared" si="2"/>
        <v>0</v>
      </c>
      <c r="AM25" s="23">
        <f t="shared" si="3"/>
        <v>0</v>
      </c>
      <c r="AN25" s="23">
        <f t="shared" si="4"/>
        <v>0</v>
      </c>
      <c r="AO25" s="23">
        <f t="shared" si="5"/>
        <v>0</v>
      </c>
      <c r="AR25" s="465"/>
      <c r="AS25" s="354" t="str">
        <f ca="1">IF(AS23="","",IFERROR(INDEX(INDIRECT("$B$" &amp; AS23+11 &amp;  ":$F$31"),MATCH("FW1",INDIRECT("$B$" &amp; AS23+11 &amp; ":$B$31"),0),2),""))</f>
        <v/>
      </c>
      <c r="AT25" s="317"/>
      <c r="AU25" s="357" t="str">
        <f ca="1">IF(AS23="","",IFERROR(INDEX(INDIRECT("$B$" &amp; AS23+11 &amp;  ":$F$31"),MATCH("FW1",INDIRECT("$B$" &amp; AS23+11 &amp; ":$B$31"),0),5),""))</f>
        <v/>
      </c>
      <c r="AV25" s="369"/>
      <c r="AW25" s="371">
        <f t="shared" ref="AW25" si="11">IF($BN$12*90000&lt;=AV25,$BN$12*90000,AV25)</f>
        <v>0</v>
      </c>
      <c r="AX25" s="372"/>
      <c r="AY25" s="310">
        <f>IF(10000&lt;=AX25,10000,AX25)</f>
        <v>0</v>
      </c>
      <c r="AZ25" s="311"/>
      <c r="BA25" s="310">
        <f>IF(20000&lt;=AZ25,20000,AZ25)</f>
        <v>0</v>
      </c>
      <c r="BB25" s="369"/>
      <c r="BC25" s="373"/>
      <c r="BD25" s="367"/>
      <c r="BE25" s="312"/>
      <c r="BF25" s="312"/>
      <c r="BG25" s="343"/>
      <c r="CB25" s="77" t="str">
        <f t="shared" si="6"/>
        <v/>
      </c>
      <c r="CC25" s="78">
        <f t="shared" si="7"/>
        <v>0</v>
      </c>
      <c r="CD25" s="78">
        <f t="shared" si="8"/>
        <v>0</v>
      </c>
      <c r="CE25" s="76">
        <f>IF(ISERROR(VLOOKUP($CB25,【4月】月集計表!$CB:$CD,2,FALSE))=TRUE,0,VLOOKUP($CB25,【4月】月集計表!$CB:$CD,2,FALSE))</f>
        <v>0</v>
      </c>
      <c r="CF25" s="76">
        <f>IF(ISERROR(VLOOKUP($CB25,【4月】月集計表!$CB:$CD,3,FALSE))=TRUE,0,VLOOKUP($CB25,【4月】月集計表!$CB:$CD,3,FALSE))</f>
        <v>0</v>
      </c>
    </row>
    <row r="26" spans="1:84" ht="16.5" customHeight="1">
      <c r="A26" s="468"/>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69"/>
      <c r="AL26" s="23">
        <f t="shared" si="2"/>
        <v>0</v>
      </c>
      <c r="AM26" s="23">
        <f t="shared" si="3"/>
        <v>0</v>
      </c>
      <c r="AN26" s="23">
        <f t="shared" si="4"/>
        <v>0</v>
      </c>
      <c r="AO26" s="23">
        <f t="shared" si="5"/>
        <v>0</v>
      </c>
      <c r="AR26" s="465"/>
      <c r="AS26" s="354"/>
      <c r="AT26" s="318"/>
      <c r="AU26" s="361"/>
      <c r="AV26" s="383"/>
      <c r="AW26" s="371"/>
      <c r="AX26" s="372"/>
      <c r="AY26" s="310"/>
      <c r="AZ26" s="311"/>
      <c r="BA26" s="310"/>
      <c r="BB26" s="369"/>
      <c r="BC26" s="373"/>
      <c r="BD26" s="367"/>
      <c r="BE26" s="312"/>
      <c r="BF26" s="312"/>
      <c r="BG26" s="343"/>
      <c r="CB26" s="77" t="str">
        <f t="shared" si="6"/>
        <v/>
      </c>
      <c r="CC26" s="78">
        <f t="shared" si="7"/>
        <v>0</v>
      </c>
      <c r="CD26" s="78">
        <f t="shared" si="8"/>
        <v>0</v>
      </c>
      <c r="CE26" s="76">
        <f>IF(ISERROR(VLOOKUP($CB26,【4月】月集計表!$CB:$CD,2,FALSE))=TRUE,0,VLOOKUP($CB26,【4月】月集計表!$CB:$CD,2,FALSE))</f>
        <v>0</v>
      </c>
      <c r="CF26" s="76">
        <f>IF(ISERROR(VLOOKUP($CB26,【4月】月集計表!$CB:$CD,3,FALSE))=TRUE,0,VLOOKUP($CB26,【4月】月集計表!$CB:$CD,3,FALSE))</f>
        <v>0</v>
      </c>
    </row>
    <row r="27" spans="1:84" ht="16.5" customHeight="1">
      <c r="A27" s="468"/>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69"/>
      <c r="AL27" s="23">
        <f t="shared" si="2"/>
        <v>0</v>
      </c>
      <c r="AM27" s="23">
        <f t="shared" si="3"/>
        <v>0</v>
      </c>
      <c r="AN27" s="23">
        <f t="shared" si="4"/>
        <v>0</v>
      </c>
      <c r="AO27" s="23">
        <f t="shared" si="5"/>
        <v>0</v>
      </c>
      <c r="AR27" s="465"/>
      <c r="AS27" s="354" t="str">
        <f ca="1">IF(AS25="","",IFERROR(INDEX(INDIRECT("$B$" &amp; AS25+11 &amp;  ":$F$31"),MATCH("FW1",INDIRECT("$B$" &amp; AS25+11 &amp; ":$B$31"),0),2),""))</f>
        <v/>
      </c>
      <c r="AT27" s="317"/>
      <c r="AU27" s="357" t="str">
        <f ca="1">IF(AS25="","",IFERROR(INDEX(INDIRECT("$B$" &amp; AS25+11 &amp;  ":$F$31"),MATCH("FW1",INDIRECT("$B$" &amp; AS25+11 &amp; ":$B$31"),0),5),""))</f>
        <v/>
      </c>
      <c r="AV27" s="369"/>
      <c r="AW27" s="371">
        <f t="shared" ref="AW27" si="12">IF($BN$12*90000&lt;=AV27,$BN$12*90000,AV27)</f>
        <v>0</v>
      </c>
      <c r="AX27" s="372"/>
      <c r="AY27" s="310">
        <f>IF(10000&lt;=AX27,10000,AX27)</f>
        <v>0</v>
      </c>
      <c r="AZ27" s="311"/>
      <c r="BA27" s="310">
        <f>IF(20000&lt;=AZ27,20000,AZ27)</f>
        <v>0</v>
      </c>
      <c r="BB27" s="369"/>
      <c r="BC27" s="373"/>
      <c r="BD27" s="367"/>
      <c r="BE27" s="312"/>
      <c r="BF27" s="312"/>
      <c r="BG27" s="343"/>
      <c r="CB27" s="77" t="str">
        <f t="shared" si="6"/>
        <v/>
      </c>
      <c r="CC27" s="78">
        <f t="shared" si="7"/>
        <v>0</v>
      </c>
      <c r="CD27" s="78">
        <f t="shared" si="8"/>
        <v>0</v>
      </c>
      <c r="CE27" s="76">
        <f>IF(ISERROR(VLOOKUP($CB27,【4月】月集計表!$CB:$CD,2,FALSE))=TRUE,0,VLOOKUP($CB27,【4月】月集計表!$CB:$CD,2,FALSE))</f>
        <v>0</v>
      </c>
      <c r="CF27" s="76">
        <f>IF(ISERROR(VLOOKUP($CB27,【4月】月集計表!$CB:$CD,3,FALSE))=TRUE,0,VLOOKUP($CB27,【4月】月集計表!$CB:$CD,3,FALSE))</f>
        <v>0</v>
      </c>
    </row>
    <row r="28" spans="1:84" ht="16.5" customHeight="1" thickBot="1">
      <c r="A28" s="468"/>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69"/>
      <c r="AL28" s="23">
        <f t="shared" si="2"/>
        <v>0</v>
      </c>
      <c r="AM28" s="23">
        <f t="shared" si="3"/>
        <v>0</v>
      </c>
      <c r="AN28" s="23">
        <f t="shared" si="4"/>
        <v>0</v>
      </c>
      <c r="AO28" s="23">
        <f t="shared" si="5"/>
        <v>0</v>
      </c>
      <c r="AR28" s="466"/>
      <c r="AS28" s="355"/>
      <c r="AT28" s="356"/>
      <c r="AU28" s="358"/>
      <c r="AV28" s="370"/>
      <c r="AW28" s="374"/>
      <c r="AX28" s="375"/>
      <c r="AY28" s="335"/>
      <c r="AZ28" s="360"/>
      <c r="BA28" s="335"/>
      <c r="BB28" s="376"/>
      <c r="BC28" s="377"/>
      <c r="BD28" s="368"/>
      <c r="BE28" s="342"/>
      <c r="BF28" s="342"/>
      <c r="BG28" s="344"/>
      <c r="CB28" s="77" t="str">
        <f t="shared" si="6"/>
        <v/>
      </c>
      <c r="CC28" s="78">
        <f t="shared" si="7"/>
        <v>0</v>
      </c>
      <c r="CD28" s="78">
        <f t="shared" si="8"/>
        <v>0</v>
      </c>
      <c r="CE28" s="76">
        <f>IF(ISERROR(VLOOKUP($CB28,【4月】月集計表!$CB:$CD,2,FALSE))=TRUE,0,VLOOKUP($CB28,【4月】月集計表!$CB:$CD,2,FALSE))</f>
        <v>0</v>
      </c>
      <c r="CF28" s="76">
        <f>IF(ISERROR(VLOOKUP($CB28,【4月】月集計表!$CB:$CD,3,FALSE))=TRUE,0,VLOOKUP($CB28,【4月】月集計表!$CB:$CD,3,FALSE))</f>
        <v>0</v>
      </c>
    </row>
    <row r="29" spans="1:84" ht="16.5" customHeight="1">
      <c r="A29" s="468"/>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69"/>
      <c r="AL29" s="23">
        <f t="shared" si="2"/>
        <v>0</v>
      </c>
      <c r="AM29" s="23">
        <f t="shared" si="3"/>
        <v>0</v>
      </c>
      <c r="AN29" s="23">
        <f t="shared" si="4"/>
        <v>0</v>
      </c>
      <c r="AO29" s="23">
        <f t="shared" si="5"/>
        <v>0</v>
      </c>
      <c r="AR29" s="464" t="s">
        <v>134</v>
      </c>
      <c r="AS29" s="384" t="str">
        <f>IFERROR(INDEX($B$11:$F$31,MATCH("FW2",$B$11:$B$31,0),2),"")</f>
        <v/>
      </c>
      <c r="AT29" s="330"/>
      <c r="AU29" s="386" t="str">
        <f>IFERROR(INDEX($B$11:$F$31,MATCH("FW2",$B$11:$B$31,0),5),"")</f>
        <v/>
      </c>
      <c r="AV29" s="348"/>
      <c r="AW29" s="366">
        <f>IF(90000&lt;=AV29,90000,AV29)</f>
        <v>0</v>
      </c>
      <c r="AX29" s="348"/>
      <c r="AY29" s="349">
        <f>IF(10000&lt;=AX29,10000,AX29)</f>
        <v>0</v>
      </c>
      <c r="AZ29" s="348"/>
      <c r="BA29" s="349"/>
      <c r="BB29" s="348"/>
      <c r="BC29" s="532"/>
      <c r="BD29" s="349"/>
      <c r="BE29" s="350"/>
      <c r="BF29" s="350"/>
      <c r="BG29" s="362"/>
      <c r="CB29" s="77" t="str">
        <f t="shared" si="6"/>
        <v/>
      </c>
      <c r="CC29" s="78">
        <f t="shared" si="7"/>
        <v>0</v>
      </c>
      <c r="CD29" s="78">
        <f t="shared" si="8"/>
        <v>0</v>
      </c>
      <c r="CE29" s="76">
        <f>IF(ISERROR(VLOOKUP($CB29,【4月】月集計表!$CB:$CD,2,FALSE))=TRUE,0,VLOOKUP($CB29,【4月】月集計表!$CB:$CD,2,FALSE))</f>
        <v>0</v>
      </c>
      <c r="CF29" s="76">
        <f>IF(ISERROR(VLOOKUP($CB29,【4月】月集計表!$CB:$CD,3,FALSE))=TRUE,0,VLOOKUP($CB29,【4月】月集計表!$CB:$CD,3,FALSE))</f>
        <v>0</v>
      </c>
    </row>
    <row r="30" spans="1:84" ht="16.5" customHeight="1" thickBot="1">
      <c r="A30" s="468"/>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70"/>
      <c r="AL30" s="28">
        <f>COUNTA(G30:AK30)-COUNTIF(G30:AK30,"集")-COUNTIF(G30:AK30,"休")-COUNTIF(G30:AK30,"外")</f>
        <v>0</v>
      </c>
      <c r="AM30" s="28">
        <f t="shared" si="3"/>
        <v>0</v>
      </c>
      <c r="AN30" s="28">
        <f t="shared" si="4"/>
        <v>0</v>
      </c>
      <c r="AO30" s="28">
        <f t="shared" si="5"/>
        <v>0</v>
      </c>
      <c r="AR30" s="465"/>
      <c r="AS30" s="385"/>
      <c r="AT30" s="331"/>
      <c r="AU30" s="361"/>
      <c r="AV30" s="353"/>
      <c r="AW30" s="310"/>
      <c r="AX30" s="311"/>
      <c r="AY30" s="310"/>
      <c r="AZ30" s="311"/>
      <c r="BA30" s="310"/>
      <c r="BB30" s="311"/>
      <c r="BC30" s="522"/>
      <c r="BD30" s="310"/>
      <c r="BE30" s="312"/>
      <c r="BF30" s="312"/>
      <c r="BG30" s="343"/>
      <c r="CB30" s="77" t="str">
        <f t="shared" si="6"/>
        <v/>
      </c>
      <c r="CC30" s="78">
        <f t="shared" si="7"/>
        <v>0</v>
      </c>
      <c r="CD30" s="78">
        <f t="shared" si="8"/>
        <v>0</v>
      </c>
      <c r="CE30" s="76">
        <f>IF(ISERROR(VLOOKUP($CB30,【4月】月集計表!$CB:$CD,2,FALSE))=TRUE,0,VLOOKUP($CB30,【4月】月集計表!$CB:$CD,2,FALSE))</f>
        <v>0</v>
      </c>
      <c r="CF30" s="76">
        <f>IF(ISERROR(VLOOKUP($CB30,【4月】月集計表!$CB:$CD,3,FALSE))=TRUE,0,VLOOKUP($CB30,【4月】月集計表!$CB:$CD,3,FALSE))</f>
        <v>0</v>
      </c>
    </row>
    <row r="31" spans="1:84" ht="16.5" customHeight="1" thickBot="1">
      <c r="A31" s="469"/>
      <c r="B31" s="498" t="s">
        <v>32</v>
      </c>
      <c r="C31" s="499"/>
      <c r="D31" s="499"/>
      <c r="E31" s="499"/>
      <c r="F31" s="500"/>
      <c r="G31" s="29">
        <f>COUNTA(G11:G30)-COUNTIF(G11:G30,"外")-COUNTIF(G11:G30,"休")-COUNTIF(G11:G30,"集")</f>
        <v>0</v>
      </c>
      <c r="H31" s="29">
        <f t="shared" ref="H31:AJ31" si="13">COUNTA(H11:H30)-COUNTIF(H11:H30,"外")-COUNTIF(H11:H30,"休")-COUNTIF(H11:H30,"集")</f>
        <v>0</v>
      </c>
      <c r="I31" s="29">
        <f t="shared" si="13"/>
        <v>0</v>
      </c>
      <c r="J31" s="29">
        <f t="shared" si="13"/>
        <v>0</v>
      </c>
      <c r="K31" s="29">
        <f t="shared" si="13"/>
        <v>0</v>
      </c>
      <c r="L31" s="29">
        <f t="shared" si="13"/>
        <v>0</v>
      </c>
      <c r="M31" s="29">
        <f t="shared" si="13"/>
        <v>0</v>
      </c>
      <c r="N31" s="29">
        <f t="shared" si="13"/>
        <v>0</v>
      </c>
      <c r="O31" s="29">
        <f t="shared" si="13"/>
        <v>0</v>
      </c>
      <c r="P31" s="30">
        <f t="shared" si="13"/>
        <v>0</v>
      </c>
      <c r="Q31" s="30">
        <f t="shared" si="13"/>
        <v>0</v>
      </c>
      <c r="R31" s="30">
        <f t="shared" si="13"/>
        <v>0</v>
      </c>
      <c r="S31" s="30">
        <f t="shared" si="13"/>
        <v>0</v>
      </c>
      <c r="T31" s="30">
        <f t="shared" si="13"/>
        <v>0</v>
      </c>
      <c r="U31" s="30">
        <f t="shared" si="13"/>
        <v>0</v>
      </c>
      <c r="V31" s="30">
        <f t="shared" si="13"/>
        <v>0</v>
      </c>
      <c r="W31" s="30">
        <f t="shared" si="13"/>
        <v>0</v>
      </c>
      <c r="X31" s="30">
        <f t="shared" si="13"/>
        <v>0</v>
      </c>
      <c r="Y31" s="30">
        <f t="shared" si="13"/>
        <v>0</v>
      </c>
      <c r="Z31" s="30">
        <f t="shared" si="13"/>
        <v>0</v>
      </c>
      <c r="AA31" s="30">
        <f t="shared" si="13"/>
        <v>0</v>
      </c>
      <c r="AB31" s="30">
        <f t="shared" si="13"/>
        <v>0</v>
      </c>
      <c r="AC31" s="30">
        <f t="shared" si="13"/>
        <v>0</v>
      </c>
      <c r="AD31" s="30">
        <f t="shared" si="13"/>
        <v>0</v>
      </c>
      <c r="AE31" s="30">
        <f t="shared" si="13"/>
        <v>0</v>
      </c>
      <c r="AF31" s="30">
        <f t="shared" si="13"/>
        <v>0</v>
      </c>
      <c r="AG31" s="30">
        <f t="shared" si="13"/>
        <v>0</v>
      </c>
      <c r="AH31" s="30">
        <f t="shared" si="13"/>
        <v>0</v>
      </c>
      <c r="AI31" s="31">
        <f t="shared" si="13"/>
        <v>0</v>
      </c>
      <c r="AJ31" s="71">
        <f t="shared" si="13"/>
        <v>0</v>
      </c>
      <c r="AK31" s="71">
        <f t="shared" ref="AK31" si="14">COUNTA(AK11:AK30)-COUNTIF(AK11:AK30,"外")-COUNTIF(AK11:AK30,"休")-COUNTIF(AK11:AK30,"集")</f>
        <v>0</v>
      </c>
      <c r="AL31" s="74"/>
      <c r="AR31" s="465"/>
      <c r="AS31" s="354" t="str">
        <f ca="1">IF(AS29="","",IFERROR(INDEX(INDIRECT("$B$" &amp; AS29+11 &amp;  ":$F$31"),MATCH("FW2",INDIRECT("$B$" &amp; AS29+11 &amp; ":$B$31"),0),2),""))</f>
        <v/>
      </c>
      <c r="AT31" s="317"/>
      <c r="AU31" s="363" t="str">
        <f ca="1">IF(AS29="","",IFERROR(INDEX(INDIRECT("$B$" &amp; AS29+11 &amp;  ":$F$31"),MATCH("FW2",INDIRECT("$B$" &amp; AS29+11 &amp; ":$B$31"),0),5),""))</f>
        <v/>
      </c>
      <c r="AV31" s="311"/>
      <c r="AW31" s="310">
        <f>IF(90000&lt;=AV31,90000,AV31)</f>
        <v>0</v>
      </c>
      <c r="AX31" s="311"/>
      <c r="AY31" s="310">
        <f>IF(10000&lt;=AX31,10000,AX31)</f>
        <v>0</v>
      </c>
      <c r="AZ31" s="311"/>
      <c r="BA31" s="310"/>
      <c r="BB31" s="311"/>
      <c r="BC31" s="522"/>
      <c r="BD31" s="310"/>
      <c r="BE31" s="312"/>
      <c r="BF31" s="312"/>
      <c r="BG31" s="343"/>
    </row>
    <row r="32" spans="1:84" ht="18" customHeight="1" thickBot="1">
      <c r="A32" s="501" t="s">
        <v>33</v>
      </c>
      <c r="B32" s="499"/>
      <c r="C32" s="499"/>
      <c r="D32" s="499"/>
      <c r="E32" s="499"/>
      <c r="F32" s="500"/>
      <c r="G32" s="32">
        <f>IF(AND(G50&gt;=3,G31&gt;=5),1,0)+IF(AND(G50&gt;=2,G31&gt;=3),1,0)+IF(AND(G50&gt;=1,G31&gt;=1),1,0)</f>
        <v>0</v>
      </c>
      <c r="H32" s="32">
        <f t="shared" ref="H32:AJ32" si="15">IF(AND(H50&gt;=3,H31&gt;=5),1,0)+IF(AND(H50&gt;=2,H31&gt;=3),1,0)++IF(AND(H50&gt;=1,H31&gt;=1),1,0)</f>
        <v>0</v>
      </c>
      <c r="I32" s="32">
        <f t="shared" si="15"/>
        <v>0</v>
      </c>
      <c r="J32" s="32">
        <f t="shared" si="15"/>
        <v>0</v>
      </c>
      <c r="K32" s="32">
        <f t="shared" si="15"/>
        <v>0</v>
      </c>
      <c r="L32" s="32">
        <f t="shared" si="15"/>
        <v>0</v>
      </c>
      <c r="M32" s="32">
        <f t="shared" si="15"/>
        <v>0</v>
      </c>
      <c r="N32" s="32">
        <f t="shared" si="15"/>
        <v>0</v>
      </c>
      <c r="O32" s="32">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31">
        <f t="shared" si="15"/>
        <v>0</v>
      </c>
      <c r="AH32" s="31">
        <f t="shared" si="15"/>
        <v>0</v>
      </c>
      <c r="AI32" s="31">
        <f t="shared" si="15"/>
        <v>0</v>
      </c>
      <c r="AJ32" s="71">
        <f t="shared" si="15"/>
        <v>0</v>
      </c>
      <c r="AK32" s="71">
        <f t="shared" ref="AK32" si="16">IF(AND(AK50&gt;=3,AK31&gt;=5),1,0)+IF(AND(AK50&gt;=2,AK31&gt;=3),1,0)++IF(AND(AK50&gt;=1,AK31&gt;=1),1,0)</f>
        <v>0</v>
      </c>
      <c r="AL32" s="74"/>
      <c r="AP32" s="13"/>
      <c r="AQ32" s="13"/>
      <c r="AR32" s="465"/>
      <c r="AS32" s="354"/>
      <c r="AT32" s="318"/>
      <c r="AU32" s="364"/>
      <c r="AV32" s="353"/>
      <c r="AW32" s="310"/>
      <c r="AX32" s="311"/>
      <c r="AY32" s="310"/>
      <c r="AZ32" s="311"/>
      <c r="BA32" s="310"/>
      <c r="BB32" s="311"/>
      <c r="BC32" s="522"/>
      <c r="BD32" s="310"/>
      <c r="BE32" s="312"/>
      <c r="BF32" s="312"/>
      <c r="BG32" s="343"/>
    </row>
    <row r="33" spans="1:84" ht="16.5" customHeight="1" thickBot="1">
      <c r="A33" s="501" t="s">
        <v>34</v>
      </c>
      <c r="B33" s="499"/>
      <c r="C33" s="499"/>
      <c r="D33" s="499"/>
      <c r="E33" s="499"/>
      <c r="F33" s="500"/>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72"/>
      <c r="AL33" s="74"/>
      <c r="AP33" s="13"/>
      <c r="AQ33" s="13"/>
      <c r="AR33" s="465"/>
      <c r="AS33" s="354" t="str">
        <f ca="1">IF(AS31="","",IFERROR(INDEX(INDIRECT("$B$" &amp; AS31+11 &amp;  ":$F$31"),MATCH("FW2",INDIRECT("$B$" &amp; AS31+11 &amp; ":$B$31"),0),2),""))</f>
        <v/>
      </c>
      <c r="AT33" s="317"/>
      <c r="AU33" s="357" t="str">
        <f ca="1">IF(AS31="","",IFERROR(INDEX(INDIRECT("$B$" &amp; AS31+11 &amp;  ":$F$31"),MATCH("FW2",INDIRECT("$B$" &amp; AS31+11 &amp; ":$B$31"),0),5),""))</f>
        <v/>
      </c>
      <c r="AV33" s="311"/>
      <c r="AW33" s="310">
        <f>IF(90000&lt;=AV33,90000,AV33)</f>
        <v>0</v>
      </c>
      <c r="AX33" s="311"/>
      <c r="AY33" s="310">
        <f>IF(10000&lt;=AX33,10000,AX33)</f>
        <v>0</v>
      </c>
      <c r="AZ33" s="311"/>
      <c r="BA33" s="310"/>
      <c r="BB33" s="311"/>
      <c r="BC33" s="522"/>
      <c r="BD33" s="310"/>
      <c r="BE33" s="312"/>
      <c r="BF33" s="312"/>
      <c r="BG33" s="343"/>
    </row>
    <row r="34" spans="1:84" ht="16.5" customHeight="1" thickBot="1">
      <c r="AO34" s="35"/>
      <c r="AP34" s="13"/>
      <c r="AQ34" s="13"/>
      <c r="AR34" s="465"/>
      <c r="AS34" s="354"/>
      <c r="AT34" s="318"/>
      <c r="AU34" s="361"/>
      <c r="AV34" s="353"/>
      <c r="AW34" s="310"/>
      <c r="AX34" s="311"/>
      <c r="AY34" s="310"/>
      <c r="AZ34" s="311"/>
      <c r="BA34" s="310"/>
      <c r="BB34" s="311"/>
      <c r="BC34" s="522"/>
      <c r="BD34" s="310"/>
      <c r="BE34" s="312"/>
      <c r="BF34" s="312"/>
      <c r="BG34" s="343"/>
      <c r="CB34" s="4"/>
      <c r="CC34" s="4"/>
      <c r="CD34" s="4"/>
      <c r="CE34" s="4"/>
      <c r="CF34" s="4"/>
    </row>
    <row r="35" spans="1:84" ht="20.100000000000001" customHeight="1">
      <c r="A35" s="432" t="s">
        <v>4</v>
      </c>
      <c r="B35" s="433"/>
      <c r="C35" s="452" t="s">
        <v>5</v>
      </c>
      <c r="D35" s="412"/>
      <c r="E35" s="496" t="s">
        <v>110</v>
      </c>
      <c r="F35" s="437" t="s">
        <v>7</v>
      </c>
      <c r="G35" s="456" t="s">
        <v>35</v>
      </c>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8"/>
      <c r="AL35" s="36" t="s">
        <v>36</v>
      </c>
      <c r="AM35" s="37" t="s">
        <v>37</v>
      </c>
      <c r="AN35" s="37" t="s">
        <v>38</v>
      </c>
      <c r="AO35" s="38" t="s">
        <v>39</v>
      </c>
      <c r="AR35" s="465"/>
      <c r="AS35" s="354" t="str">
        <f ca="1">IF(AS33="","",IFERROR(INDEX(INDIRECT("$B$" &amp; AS33+11 &amp;  ":$F$31"),MATCH("FW2",INDIRECT("$B$" &amp; AS33+11 &amp; ":$B$31"),0),2),""))</f>
        <v/>
      </c>
      <c r="AT35" s="317"/>
      <c r="AU35" s="357" t="str">
        <f ca="1">IF(AS33="","",IFERROR(INDEX(INDIRECT("$B$" &amp; AS33+11 &amp;  ":$F$31"),MATCH("FW2",INDIRECT("$B$" &amp; AS33+11 &amp; ":$B$31"),0),5),""))</f>
        <v/>
      </c>
      <c r="AV35" s="311"/>
      <c r="AW35" s="310">
        <f>IF(90000&lt;=AV35,90000,AV35)</f>
        <v>0</v>
      </c>
      <c r="AX35" s="311"/>
      <c r="AY35" s="310">
        <f>IF(10000&lt;=AX35,10000,AX35)</f>
        <v>0</v>
      </c>
      <c r="AZ35" s="311"/>
      <c r="BA35" s="310"/>
      <c r="BB35" s="311"/>
      <c r="BC35" s="522"/>
      <c r="BD35" s="310"/>
      <c r="BE35" s="312"/>
      <c r="BF35" s="312"/>
      <c r="BG35" s="343"/>
      <c r="CB35" s="4"/>
      <c r="CC35" s="4"/>
      <c r="CD35" s="4"/>
      <c r="CE35" s="4"/>
      <c r="CF35" s="4"/>
    </row>
    <row r="36" spans="1:84" ht="20.100000000000001" customHeight="1">
      <c r="A36" s="450"/>
      <c r="B36" s="451"/>
      <c r="C36" s="453"/>
      <c r="D36" s="454"/>
      <c r="E36" s="497"/>
      <c r="F36" s="455"/>
      <c r="G36" s="39">
        <f>日付!B4</f>
        <v>45047</v>
      </c>
      <c r="H36" s="39">
        <f>日付!C4</f>
        <v>45048</v>
      </c>
      <c r="I36" s="39">
        <f>日付!D4</f>
        <v>45049</v>
      </c>
      <c r="J36" s="39">
        <f>日付!E4</f>
        <v>45050</v>
      </c>
      <c r="K36" s="39">
        <f>日付!F4</f>
        <v>45051</v>
      </c>
      <c r="L36" s="39">
        <f>日付!G4</f>
        <v>45052</v>
      </c>
      <c r="M36" s="39">
        <f>日付!H4</f>
        <v>45053</v>
      </c>
      <c r="N36" s="39">
        <f>日付!I4</f>
        <v>45054</v>
      </c>
      <c r="O36" s="39">
        <f>日付!J4</f>
        <v>45055</v>
      </c>
      <c r="P36" s="39">
        <f>日付!K4</f>
        <v>45056</v>
      </c>
      <c r="Q36" s="39">
        <f>日付!L4</f>
        <v>45057</v>
      </c>
      <c r="R36" s="39">
        <f>日付!M4</f>
        <v>45058</v>
      </c>
      <c r="S36" s="39">
        <f>日付!N4</f>
        <v>45059</v>
      </c>
      <c r="T36" s="39">
        <f>日付!O4</f>
        <v>45060</v>
      </c>
      <c r="U36" s="39">
        <f>日付!P4</f>
        <v>45061</v>
      </c>
      <c r="V36" s="39">
        <f>日付!Q4</f>
        <v>45062</v>
      </c>
      <c r="W36" s="39">
        <f>日付!R4</f>
        <v>45063</v>
      </c>
      <c r="X36" s="39">
        <f>日付!S4</f>
        <v>45064</v>
      </c>
      <c r="Y36" s="39">
        <f>日付!T4</f>
        <v>45065</v>
      </c>
      <c r="Z36" s="39">
        <f>日付!U4</f>
        <v>45066</v>
      </c>
      <c r="AA36" s="39">
        <f>日付!V4</f>
        <v>45067</v>
      </c>
      <c r="AB36" s="39">
        <f>日付!W4</f>
        <v>45068</v>
      </c>
      <c r="AC36" s="39">
        <f>日付!X4</f>
        <v>45069</v>
      </c>
      <c r="AD36" s="39">
        <f>日付!Y4</f>
        <v>45070</v>
      </c>
      <c r="AE36" s="39">
        <f>日付!Z4</f>
        <v>45071</v>
      </c>
      <c r="AF36" s="39">
        <f>日付!AA4</f>
        <v>45072</v>
      </c>
      <c r="AG36" s="39">
        <f>日付!AB4</f>
        <v>45073</v>
      </c>
      <c r="AH36" s="39">
        <f>日付!AC4</f>
        <v>45074</v>
      </c>
      <c r="AI36" s="39">
        <f>日付!AD4</f>
        <v>45075</v>
      </c>
      <c r="AJ36" s="39">
        <f>日付!AE4</f>
        <v>45076</v>
      </c>
      <c r="AK36" s="39">
        <f>日付!AF4</f>
        <v>45077</v>
      </c>
      <c r="AL36" s="459" t="s">
        <v>40</v>
      </c>
      <c r="AM36" s="477" t="s">
        <v>41</v>
      </c>
      <c r="AN36" s="503">
        <f>COUNTIF($G$32:$AK$32,1)+COUNTIF($G$32:$AK$32,2)+COUNTIF($G$32:$AK$32,3)</f>
        <v>0</v>
      </c>
      <c r="AO36" s="506">
        <f>AN36+【4月】月集計表!AO36</f>
        <v>0</v>
      </c>
      <c r="AR36" s="465"/>
      <c r="AS36" s="354"/>
      <c r="AT36" s="318"/>
      <c r="AU36" s="361"/>
      <c r="AV36" s="353"/>
      <c r="AW36" s="310"/>
      <c r="AX36" s="311"/>
      <c r="AY36" s="310"/>
      <c r="AZ36" s="311"/>
      <c r="BA36" s="310"/>
      <c r="BB36" s="311"/>
      <c r="BC36" s="522"/>
      <c r="BD36" s="310"/>
      <c r="BE36" s="312"/>
      <c r="BF36" s="312"/>
      <c r="BG36" s="343"/>
      <c r="CB36" s="4"/>
      <c r="CC36" s="4"/>
      <c r="CD36" s="4"/>
      <c r="CE36" s="4"/>
      <c r="CF36" s="4"/>
    </row>
    <row r="37" spans="1:84" ht="16.5" customHeight="1">
      <c r="A37" s="467" t="s">
        <v>42</v>
      </c>
      <c r="B37" s="509"/>
      <c r="C37" s="513">
        <v>1</v>
      </c>
      <c r="D37" s="514"/>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0"/>
      <c r="AM37" s="478"/>
      <c r="AN37" s="504"/>
      <c r="AO37" s="507"/>
      <c r="AR37" s="465"/>
      <c r="AS37" s="354" t="str">
        <f ca="1">IF(AS35="","",IFERROR(INDEX(INDIRECT("$B$" &amp; AS35+11 &amp;  ":$F$31"),MATCH("FW2",INDIRECT("$B$" &amp; AS35+11 &amp; ":$B$31"),0),2),""))</f>
        <v/>
      </c>
      <c r="AT37" s="317"/>
      <c r="AU37" s="357" t="str">
        <f ca="1">IF(AS35="","",IFERROR(INDEX(INDIRECT("$B$" &amp; AS35+11 &amp;  ":$F$31"),MATCH("FW2",INDIRECT("$B$" &amp; AS35+11 &amp; ":$B$31"),0),5),""))</f>
        <v/>
      </c>
      <c r="AV37" s="311"/>
      <c r="AW37" s="310">
        <f>IF(90000&lt;=AV37,90000,AV37)</f>
        <v>0</v>
      </c>
      <c r="AX37" s="311"/>
      <c r="AY37" s="310">
        <f>IF(10000&lt;=AX37,10000,AX37)</f>
        <v>0</v>
      </c>
      <c r="AZ37" s="311"/>
      <c r="BA37" s="310"/>
      <c r="BB37" s="311"/>
      <c r="BC37" s="522"/>
      <c r="BD37" s="310"/>
      <c r="BE37" s="312"/>
      <c r="BF37" s="312"/>
      <c r="BG37" s="343"/>
      <c r="CB37" s="4"/>
      <c r="CC37" s="4"/>
      <c r="CD37" s="4"/>
      <c r="CE37" s="4"/>
      <c r="CF37" s="4"/>
    </row>
    <row r="38" spans="1:84" ht="16.5" customHeight="1" thickBot="1">
      <c r="A38" s="468"/>
      <c r="B38" s="510"/>
      <c r="C38" s="462">
        <v>2</v>
      </c>
      <c r="D38" s="463"/>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0"/>
      <c r="AM38" s="502"/>
      <c r="AN38" s="505"/>
      <c r="AO38" s="508"/>
      <c r="AR38" s="466"/>
      <c r="AS38" s="355"/>
      <c r="AT38" s="356"/>
      <c r="AU38" s="358"/>
      <c r="AV38" s="359"/>
      <c r="AW38" s="335"/>
      <c r="AX38" s="360"/>
      <c r="AY38" s="335"/>
      <c r="AZ38" s="360"/>
      <c r="BA38" s="335"/>
      <c r="BB38" s="360"/>
      <c r="BC38" s="533"/>
      <c r="BD38" s="335"/>
      <c r="BE38" s="342"/>
      <c r="BF38" s="342"/>
      <c r="BG38" s="344"/>
      <c r="CB38" s="4"/>
      <c r="CC38" s="4"/>
      <c r="CD38" s="4"/>
      <c r="CE38" s="4"/>
      <c r="CF38" s="4"/>
    </row>
    <row r="39" spans="1:84" ht="16.5" customHeight="1">
      <c r="A39" s="468"/>
      <c r="B39" s="510"/>
      <c r="C39" s="462">
        <v>3</v>
      </c>
      <c r="D39" s="463"/>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0"/>
      <c r="AM39" s="477" t="s">
        <v>44</v>
      </c>
      <c r="AN39" s="503">
        <f>COUNTIF($G$32:$AK$32,2)+COUNTIF($G$32:$AK$32,3)</f>
        <v>0</v>
      </c>
      <c r="AO39" s="506">
        <f>AN39+【4月】月集計表!AO39</f>
        <v>0</v>
      </c>
      <c r="AR39" s="464" t="s">
        <v>135</v>
      </c>
      <c r="AS39" s="384" t="str">
        <f>IFERROR(INDEX($B$11:$F$31,MATCH("FW3",$B$11:$B$31,0),2),"")</f>
        <v/>
      </c>
      <c r="AT39" s="330"/>
      <c r="AU39" s="386" t="str">
        <f>IFERROR(INDEX($B$11:$F$31,MATCH("FW3",$B$11:$B$31,0),5),"")</f>
        <v/>
      </c>
      <c r="AV39" s="348"/>
      <c r="AW39" s="349">
        <f>IF(90000&lt;=AV39,90000,AV39)</f>
        <v>0</v>
      </c>
      <c r="AX39" s="348"/>
      <c r="AY39" s="349">
        <f>IF(10000&lt;=AX39,10000,AX39)</f>
        <v>0</v>
      </c>
      <c r="AZ39" s="348"/>
      <c r="BA39" s="349"/>
      <c r="BB39" s="348"/>
      <c r="BC39" s="526"/>
      <c r="BD39" s="349"/>
      <c r="BE39" s="350"/>
      <c r="BF39" s="350"/>
      <c r="BG39" s="362"/>
      <c r="CB39" s="4"/>
      <c r="CC39" s="4"/>
      <c r="CD39" s="4"/>
      <c r="CE39" s="4"/>
      <c r="CF39" s="4"/>
    </row>
    <row r="40" spans="1:84" ht="16.5" customHeight="1">
      <c r="A40" s="468"/>
      <c r="B40" s="510"/>
      <c r="C40" s="462">
        <v>4</v>
      </c>
      <c r="D40" s="463"/>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0"/>
      <c r="AM40" s="478"/>
      <c r="AN40" s="504"/>
      <c r="AO40" s="528"/>
      <c r="AR40" s="465"/>
      <c r="AS40" s="385"/>
      <c r="AT40" s="331"/>
      <c r="AU40" s="361"/>
      <c r="AV40" s="353"/>
      <c r="AW40" s="310"/>
      <c r="AX40" s="311"/>
      <c r="AY40" s="310"/>
      <c r="AZ40" s="311"/>
      <c r="BA40" s="310"/>
      <c r="BB40" s="311"/>
      <c r="BC40" s="522"/>
      <c r="BD40" s="310"/>
      <c r="BE40" s="312"/>
      <c r="BF40" s="312"/>
      <c r="BG40" s="343"/>
      <c r="CB40" s="4"/>
      <c r="CC40" s="4"/>
      <c r="CD40" s="4"/>
      <c r="CE40" s="4"/>
      <c r="CF40" s="4"/>
    </row>
    <row r="41" spans="1:84" ht="16.5" customHeight="1">
      <c r="A41" s="468"/>
      <c r="B41" s="510"/>
      <c r="C41" s="462">
        <v>5</v>
      </c>
      <c r="D41" s="463"/>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0"/>
      <c r="AM41" s="502"/>
      <c r="AN41" s="505"/>
      <c r="AO41" s="529"/>
      <c r="AR41" s="465"/>
      <c r="AS41" s="354" t="str">
        <f ca="1">IF(AS39="","",IFERROR(INDEX(INDIRECT("$B$" &amp; AS39+11 &amp;  ":$F$31"),MATCH("FW3",INDIRECT("$B$" &amp; AS39+11 &amp; ":$B$31"),0),2),""))</f>
        <v/>
      </c>
      <c r="AT41" s="317"/>
      <c r="AU41" s="363" t="str">
        <f ca="1">IF(AS39="","",IFERROR(INDEX(INDIRECT("$B$" &amp; AS39+11 &amp;  ":$F$31"),MATCH("FW3",INDIRECT("$B$" &amp; AS39+11 &amp; ":$B$31"),0),5),""))</f>
        <v/>
      </c>
      <c r="AV41" s="311"/>
      <c r="AW41" s="310">
        <f>IF(90000&lt;=AV41,90000,AV41)</f>
        <v>0</v>
      </c>
      <c r="AX41" s="311"/>
      <c r="AY41" s="310">
        <f>IF(10000&lt;=AX41,10000,AX41)</f>
        <v>0</v>
      </c>
      <c r="AZ41" s="311"/>
      <c r="BA41" s="310"/>
      <c r="BB41" s="311"/>
      <c r="BC41" s="522"/>
      <c r="BD41" s="310"/>
      <c r="BE41" s="312"/>
      <c r="BF41" s="312"/>
      <c r="BG41" s="343"/>
      <c r="CB41" s="4"/>
      <c r="CC41" s="4"/>
      <c r="CD41" s="4"/>
      <c r="CE41" s="4"/>
      <c r="CF41" s="4"/>
    </row>
    <row r="42" spans="1:84" ht="16.5" customHeight="1">
      <c r="A42" s="468"/>
      <c r="B42" s="510"/>
      <c r="C42" s="462">
        <v>6</v>
      </c>
      <c r="D42" s="463"/>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0"/>
      <c r="AM42" s="477" t="s">
        <v>51</v>
      </c>
      <c r="AN42" s="503">
        <f>COUNTIF($G$32:$AK$32,3)</f>
        <v>0</v>
      </c>
      <c r="AO42" s="506">
        <f>AN42+【4月】月集計表!AO42</f>
        <v>0</v>
      </c>
      <c r="AR42" s="465"/>
      <c r="AS42" s="354"/>
      <c r="AT42" s="318"/>
      <c r="AU42" s="364"/>
      <c r="AV42" s="353"/>
      <c r="AW42" s="310"/>
      <c r="AX42" s="311"/>
      <c r="AY42" s="310"/>
      <c r="AZ42" s="311"/>
      <c r="BA42" s="310"/>
      <c r="BB42" s="311"/>
      <c r="BC42" s="522"/>
      <c r="BD42" s="310"/>
      <c r="BE42" s="312"/>
      <c r="BF42" s="312"/>
      <c r="BG42" s="343"/>
      <c r="CB42" s="4"/>
      <c r="CC42" s="4"/>
      <c r="CD42" s="4"/>
      <c r="CE42" s="4"/>
      <c r="CF42" s="4"/>
    </row>
    <row r="43" spans="1:84" ht="16.5" customHeight="1">
      <c r="A43" s="468"/>
      <c r="B43" s="510"/>
      <c r="C43" s="462">
        <v>7</v>
      </c>
      <c r="D43" s="463"/>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0"/>
      <c r="AM43" s="478"/>
      <c r="AN43" s="504"/>
      <c r="AO43" s="507"/>
      <c r="AR43" s="465"/>
      <c r="AS43" s="354" t="str">
        <f ca="1">IF(AS41="","",IFERROR(INDEX(INDIRECT("$B$" &amp; AS41+11 &amp;  ":$F$31"),MATCH("FW3",INDIRECT("$B$" &amp; AS41+11 &amp; ":$B$31"),0),2),""))</f>
        <v/>
      </c>
      <c r="AT43" s="317"/>
      <c r="AU43" s="357" t="str">
        <f ca="1">IF(AS41="","",IFERROR(INDEX(INDIRECT("$B$" &amp; AS41+11 &amp;  ":$F$31"),MATCH("FW3",INDIRECT("$B$" &amp; AS41+11 &amp; ":$B$31"),0),5),""))</f>
        <v/>
      </c>
      <c r="AV43" s="311"/>
      <c r="AW43" s="310">
        <f>IF(90000&lt;=AV43,90000,AV43)</f>
        <v>0</v>
      </c>
      <c r="AX43" s="311"/>
      <c r="AY43" s="310">
        <f>IF(10000&lt;=AX43,10000,AX43)</f>
        <v>0</v>
      </c>
      <c r="AZ43" s="311"/>
      <c r="BA43" s="310"/>
      <c r="BB43" s="311"/>
      <c r="BC43" s="522"/>
      <c r="BD43" s="310"/>
      <c r="BE43" s="312"/>
      <c r="BF43" s="312"/>
      <c r="BG43" s="343"/>
      <c r="CB43" s="4"/>
      <c r="CC43" s="4"/>
      <c r="CD43" s="4"/>
      <c r="CE43" s="4"/>
      <c r="CF43" s="4"/>
    </row>
    <row r="44" spans="1:84" ht="17.25" customHeight="1">
      <c r="A44" s="468"/>
      <c r="B44" s="510"/>
      <c r="C44" s="462">
        <v>8</v>
      </c>
      <c r="D44" s="463"/>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0"/>
      <c r="AM44" s="502"/>
      <c r="AN44" s="505"/>
      <c r="AO44" s="508"/>
      <c r="AR44" s="465"/>
      <c r="AS44" s="354"/>
      <c r="AT44" s="318"/>
      <c r="AU44" s="361"/>
      <c r="AV44" s="353"/>
      <c r="AW44" s="310"/>
      <c r="AX44" s="311"/>
      <c r="AY44" s="310"/>
      <c r="AZ44" s="311"/>
      <c r="BA44" s="310"/>
      <c r="BB44" s="311"/>
      <c r="BC44" s="522"/>
      <c r="BD44" s="310"/>
      <c r="BE44" s="312"/>
      <c r="BF44" s="312"/>
      <c r="BG44" s="343"/>
      <c r="CB44" s="4"/>
      <c r="CC44" s="4"/>
      <c r="CD44" s="4"/>
      <c r="CE44" s="4"/>
      <c r="CF44" s="4"/>
    </row>
    <row r="45" spans="1:84" ht="17.25" customHeight="1">
      <c r="A45" s="468"/>
      <c r="B45" s="510"/>
      <c r="C45" s="462">
        <v>9</v>
      </c>
      <c r="D45" s="463"/>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0"/>
      <c r="AM45" s="477" t="s">
        <v>52</v>
      </c>
      <c r="AN45" s="480">
        <f>SUM(AN36:AN44)</f>
        <v>0</v>
      </c>
      <c r="AO45" s="483">
        <f>SUM(AO36:AO44)</f>
        <v>0</v>
      </c>
      <c r="AR45" s="465"/>
      <c r="AS45" s="354" t="str">
        <f ca="1">IF(AS43="","",IFERROR(INDEX(INDIRECT("$B$" &amp; AS43+11 &amp;  ":$F$31"),MATCH("FW3",INDIRECT("$B$" &amp; AS43+11 &amp; ":$B$31"),0),2),""))</f>
        <v/>
      </c>
      <c r="AT45" s="317"/>
      <c r="AU45" s="357" t="str">
        <f ca="1">IF(AS43="","",IFERROR(INDEX(INDIRECT("$B$" &amp; AS43+11 &amp;  ":$F$31"),MATCH("FW3",INDIRECT("$B$" &amp; AS43+11 &amp; ":$B$31"),0),5),""))</f>
        <v/>
      </c>
      <c r="AV45" s="311"/>
      <c r="AW45" s="310">
        <f>IF(90000&lt;=AV45,90000,AV45)</f>
        <v>0</v>
      </c>
      <c r="AX45" s="311"/>
      <c r="AY45" s="310">
        <f>IF(10000&lt;=AX45,10000,AX45)</f>
        <v>0</v>
      </c>
      <c r="AZ45" s="311"/>
      <c r="BA45" s="310"/>
      <c r="BB45" s="311"/>
      <c r="BC45" s="522"/>
      <c r="BD45" s="310"/>
      <c r="BE45" s="312"/>
      <c r="BF45" s="312"/>
      <c r="BG45" s="343"/>
      <c r="CB45" s="4"/>
      <c r="CC45" s="4"/>
      <c r="CD45" s="4"/>
      <c r="CE45" s="4"/>
      <c r="CF45" s="4"/>
    </row>
    <row r="46" spans="1:84" ht="17.25" customHeight="1">
      <c r="A46" s="468"/>
      <c r="B46" s="510"/>
      <c r="C46" s="462">
        <v>10</v>
      </c>
      <c r="D46" s="463"/>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0"/>
      <c r="AM46" s="478"/>
      <c r="AN46" s="481"/>
      <c r="AO46" s="484"/>
      <c r="AR46" s="465"/>
      <c r="AS46" s="354"/>
      <c r="AT46" s="318"/>
      <c r="AU46" s="361"/>
      <c r="AV46" s="353"/>
      <c r="AW46" s="310"/>
      <c r="AX46" s="311"/>
      <c r="AY46" s="310"/>
      <c r="AZ46" s="311"/>
      <c r="BA46" s="310"/>
      <c r="BB46" s="311"/>
      <c r="BC46" s="522"/>
      <c r="BD46" s="310"/>
      <c r="BE46" s="312"/>
      <c r="BF46" s="312"/>
      <c r="BG46" s="343"/>
      <c r="CB46" s="4"/>
      <c r="CC46" s="4"/>
      <c r="CD46" s="4"/>
      <c r="CE46" s="4"/>
      <c r="CF46" s="4"/>
    </row>
    <row r="47" spans="1:84" ht="17.25" customHeight="1" thickBot="1">
      <c r="A47" s="468"/>
      <c r="B47" s="510"/>
      <c r="C47" s="462">
        <v>11</v>
      </c>
      <c r="D47" s="463"/>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61"/>
      <c r="AM47" s="479"/>
      <c r="AN47" s="482"/>
      <c r="AO47" s="485"/>
      <c r="AP47" s="8"/>
      <c r="AQ47" s="8"/>
      <c r="AR47" s="465"/>
      <c r="AS47" s="354" t="str">
        <f ca="1">IF(AS45="","",IFERROR(INDEX(INDIRECT("$B$" &amp; AS45+11 &amp;  ":$F$31"),MATCH("FW3",INDIRECT("$B$" &amp; AS45+11 &amp; ":$B$31"),0),2),""))</f>
        <v/>
      </c>
      <c r="AT47" s="317"/>
      <c r="AU47" s="357" t="str">
        <f ca="1">IF(AS45="","",IFERROR(INDEX(INDIRECT("$B$" &amp; AS45+11 &amp;  ":$F$31"),MATCH("FW3",INDIRECT("$B$" &amp; AS45+11 &amp; ":$B$31"),0),5),""))</f>
        <v/>
      </c>
      <c r="AV47" s="311"/>
      <c r="AW47" s="310">
        <f>IF(90000&lt;=AV47,90000,AV47)</f>
        <v>0</v>
      </c>
      <c r="AX47" s="311"/>
      <c r="AY47" s="310">
        <f>IF(10000&lt;=AX47,10000,AX47)</f>
        <v>0</v>
      </c>
      <c r="AZ47" s="311"/>
      <c r="BA47" s="310"/>
      <c r="BB47" s="311"/>
      <c r="BC47" s="522"/>
      <c r="BD47" s="310"/>
      <c r="BE47" s="312"/>
      <c r="BF47" s="312"/>
      <c r="BG47" s="343"/>
    </row>
    <row r="48" spans="1:84" ht="17.25" customHeight="1" thickBot="1">
      <c r="A48" s="468"/>
      <c r="B48" s="510"/>
      <c r="C48" s="462">
        <v>12</v>
      </c>
      <c r="D48" s="463"/>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6"/>
      <c r="AM48" s="44"/>
      <c r="AN48" s="45"/>
      <c r="AO48" s="46"/>
      <c r="AP48" s="46"/>
      <c r="AQ48" s="46"/>
      <c r="AR48" s="466"/>
      <c r="AS48" s="355"/>
      <c r="AT48" s="356"/>
      <c r="AU48" s="358"/>
      <c r="AV48" s="359"/>
      <c r="AW48" s="335"/>
      <c r="AX48" s="360"/>
      <c r="AY48" s="335"/>
      <c r="AZ48" s="360"/>
      <c r="BA48" s="335"/>
      <c r="BB48" s="360"/>
      <c r="BC48" s="533"/>
      <c r="BD48" s="335"/>
      <c r="BE48" s="342"/>
      <c r="BF48" s="342"/>
      <c r="BG48" s="344"/>
    </row>
    <row r="49" spans="1:59" ht="16.5" customHeight="1">
      <c r="A49" s="468"/>
      <c r="B49" s="510"/>
      <c r="C49" s="462">
        <v>13</v>
      </c>
      <c r="D49" s="463"/>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7"/>
      <c r="AM49" s="46"/>
      <c r="AN49" s="46"/>
      <c r="AO49" s="46"/>
      <c r="AP49" s="46"/>
      <c r="AQ49" s="46"/>
      <c r="AR49" s="523" t="s">
        <v>194</v>
      </c>
      <c r="AS49" s="328" t="str">
        <f>IFERROR(INDEX($B$11:$F$31,MATCH("多能工",$B$11:$B$31,0),2),"")</f>
        <v/>
      </c>
      <c r="AT49" s="330"/>
      <c r="AU49" s="345" t="str">
        <f>IFERROR(INDEX($B$11:$F$31,MATCH("多能工",$B$11:$B$31,0),5),"")</f>
        <v/>
      </c>
      <c r="AV49" s="346"/>
      <c r="AW49" s="347">
        <f>IF(90000&lt;=AV49,90000,AV49)</f>
        <v>0</v>
      </c>
      <c r="AX49" s="348"/>
      <c r="AY49" s="349">
        <f>IF(10000&lt;=AX49,10000,AX49)</f>
        <v>0</v>
      </c>
      <c r="AZ49" s="348"/>
      <c r="BA49" s="349"/>
      <c r="BB49" s="348"/>
      <c r="BC49" s="526"/>
      <c r="BD49" s="349"/>
      <c r="BE49" s="350"/>
      <c r="BF49" s="351"/>
      <c r="BG49" s="352"/>
    </row>
    <row r="50" spans="1:59" ht="16.5" customHeight="1" thickBot="1">
      <c r="A50" s="511"/>
      <c r="B50" s="512"/>
      <c r="C50" s="515" t="s">
        <v>53</v>
      </c>
      <c r="D50" s="516"/>
      <c r="E50" s="516"/>
      <c r="F50" s="517"/>
      <c r="G50" s="49">
        <f>COUNTIF(G37:G49,"出")</f>
        <v>0</v>
      </c>
      <c r="H50" s="49">
        <f t="shared" ref="H50:AJ50" si="17">COUNTIF(H37:H49,"出")</f>
        <v>0</v>
      </c>
      <c r="I50" s="49">
        <f t="shared" si="17"/>
        <v>0</v>
      </c>
      <c r="J50" s="49">
        <f t="shared" si="17"/>
        <v>0</v>
      </c>
      <c r="K50" s="49">
        <f t="shared" si="17"/>
        <v>0</v>
      </c>
      <c r="L50" s="49">
        <f t="shared" si="17"/>
        <v>0</v>
      </c>
      <c r="M50" s="49">
        <f t="shared" si="17"/>
        <v>0</v>
      </c>
      <c r="N50" s="49">
        <f t="shared" si="17"/>
        <v>0</v>
      </c>
      <c r="O50" s="49">
        <f t="shared" si="17"/>
        <v>0</v>
      </c>
      <c r="P50" s="49">
        <f t="shared" si="17"/>
        <v>0</v>
      </c>
      <c r="Q50" s="49">
        <f t="shared" si="17"/>
        <v>0</v>
      </c>
      <c r="R50" s="49">
        <f t="shared" si="17"/>
        <v>0</v>
      </c>
      <c r="S50" s="49">
        <f t="shared" si="17"/>
        <v>0</v>
      </c>
      <c r="T50" s="49">
        <f t="shared" si="17"/>
        <v>0</v>
      </c>
      <c r="U50" s="49">
        <f t="shared" si="17"/>
        <v>0</v>
      </c>
      <c r="V50" s="49">
        <f t="shared" si="17"/>
        <v>0</v>
      </c>
      <c r="W50" s="49">
        <f t="shared" si="17"/>
        <v>0</v>
      </c>
      <c r="X50" s="49">
        <f t="shared" si="17"/>
        <v>0</v>
      </c>
      <c r="Y50" s="49">
        <f t="shared" si="17"/>
        <v>0</v>
      </c>
      <c r="Z50" s="49">
        <f t="shared" si="17"/>
        <v>0</v>
      </c>
      <c r="AA50" s="49">
        <f t="shared" si="17"/>
        <v>0</v>
      </c>
      <c r="AB50" s="49">
        <f t="shared" si="17"/>
        <v>0</v>
      </c>
      <c r="AC50" s="49">
        <f t="shared" si="17"/>
        <v>0</v>
      </c>
      <c r="AD50" s="49">
        <f t="shared" si="17"/>
        <v>0</v>
      </c>
      <c r="AE50" s="49">
        <f t="shared" si="17"/>
        <v>0</v>
      </c>
      <c r="AF50" s="49">
        <f t="shared" si="17"/>
        <v>0</v>
      </c>
      <c r="AG50" s="49">
        <f t="shared" si="17"/>
        <v>0</v>
      </c>
      <c r="AH50" s="49">
        <f t="shared" si="17"/>
        <v>0</v>
      </c>
      <c r="AI50" s="49">
        <f t="shared" si="17"/>
        <v>0</v>
      </c>
      <c r="AJ50" s="49">
        <f t="shared" si="17"/>
        <v>0</v>
      </c>
      <c r="AK50" s="49">
        <f t="shared" ref="AK50" si="18">COUNTIF(AK37:AK49,"出")</f>
        <v>0</v>
      </c>
      <c r="AL50" s="67"/>
      <c r="AM50" s="46"/>
      <c r="AN50" s="46"/>
      <c r="AO50" s="46"/>
      <c r="AP50" s="46"/>
      <c r="AQ50" s="46"/>
      <c r="AR50" s="524"/>
      <c r="AS50" s="329"/>
      <c r="AT50" s="331"/>
      <c r="AU50" s="320"/>
      <c r="AV50" s="334"/>
      <c r="AW50" s="323"/>
      <c r="AX50" s="311"/>
      <c r="AY50" s="310"/>
      <c r="AZ50" s="311"/>
      <c r="BA50" s="310"/>
      <c r="BB50" s="311"/>
      <c r="BC50" s="522"/>
      <c r="BD50" s="310"/>
      <c r="BE50" s="312"/>
      <c r="BF50" s="313"/>
      <c r="BG50" s="315"/>
    </row>
    <row r="51" spans="1:59" ht="16.5" customHeight="1">
      <c r="AL51" s="46"/>
      <c r="AM51" s="46"/>
      <c r="AN51" s="46"/>
      <c r="AO51" s="46"/>
      <c r="AP51" s="13"/>
      <c r="AQ51" s="13"/>
      <c r="AR51" s="524"/>
      <c r="AS51" s="316" t="str">
        <f ca="1">IF(AS49="","",IFERROR(INDEX(INDIRECT("$B$" &amp; AS49+11 &amp;  ":$F$31"),MATCH("多能工",INDIRECT("$B$" &amp; AS49+11 &amp; ":$B$31"),0),2),""))</f>
        <v/>
      </c>
      <c r="AT51" s="317"/>
      <c r="AU51" s="332" t="str">
        <f ca="1">IF(AS49="","",IFERROR(INDEX(INDIRECT("$B$" &amp; AS49+11 &amp;  ":$F$31"),MATCH("多能工",INDIRECT("$B$" &amp; AS49+11 &amp; ":$B$31"),0),5),""))</f>
        <v/>
      </c>
      <c r="AV51" s="321"/>
      <c r="AW51" s="323">
        <f>IF(90000&lt;=AV51,90000,AV51)</f>
        <v>0</v>
      </c>
      <c r="AX51" s="311"/>
      <c r="AY51" s="310">
        <f>IF(10000&lt;=AX51,10000,AX51)</f>
        <v>0</v>
      </c>
      <c r="AZ51" s="311"/>
      <c r="BA51" s="310"/>
      <c r="BB51" s="311"/>
      <c r="BC51" s="522"/>
      <c r="BD51" s="310"/>
      <c r="BE51" s="312"/>
      <c r="BF51" s="313"/>
      <c r="BG51" s="314"/>
    </row>
    <row r="52" spans="1:59" ht="16.5" customHeight="1">
      <c r="A52" s="486" t="s">
        <v>54</v>
      </c>
      <c r="B52" s="487"/>
      <c r="C52" s="487"/>
      <c r="D52" s="487"/>
      <c r="E52" s="488"/>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470" t="s">
        <v>69</v>
      </c>
      <c r="X52" s="471"/>
      <c r="Y52" s="472"/>
      <c r="AL52" s="46"/>
      <c r="AM52" s="46"/>
      <c r="AN52" s="46"/>
      <c r="AO52" s="46"/>
      <c r="AP52" s="46"/>
      <c r="AQ52" s="46"/>
      <c r="AR52" s="524"/>
      <c r="AS52" s="316"/>
      <c r="AT52" s="318"/>
      <c r="AU52" s="333"/>
      <c r="AV52" s="334"/>
      <c r="AW52" s="323"/>
      <c r="AX52" s="311"/>
      <c r="AY52" s="310"/>
      <c r="AZ52" s="311"/>
      <c r="BA52" s="310"/>
      <c r="BB52" s="311"/>
      <c r="BC52" s="522"/>
      <c r="BD52" s="310"/>
      <c r="BE52" s="312"/>
      <c r="BF52" s="313"/>
      <c r="BG52" s="315"/>
    </row>
    <row r="53" spans="1:59" ht="16.5" customHeight="1">
      <c r="A53" s="489"/>
      <c r="B53" s="490"/>
      <c r="C53" s="490"/>
      <c r="D53" s="490"/>
      <c r="E53" s="491"/>
      <c r="F53" s="50" t="s">
        <v>70</v>
      </c>
      <c r="G53" s="52"/>
      <c r="H53" s="52"/>
      <c r="I53" s="52"/>
      <c r="J53" s="52"/>
      <c r="K53" s="52"/>
      <c r="L53" s="52"/>
      <c r="M53" s="52"/>
      <c r="N53" s="52"/>
      <c r="O53" s="52"/>
      <c r="P53" s="52"/>
      <c r="Q53" s="52"/>
      <c r="R53" s="52"/>
      <c r="S53" s="52"/>
      <c r="T53" s="52"/>
      <c r="U53" s="52"/>
      <c r="V53" s="52"/>
      <c r="W53" s="473">
        <f>SUM(G53:S53)</f>
        <v>0</v>
      </c>
      <c r="X53" s="474"/>
      <c r="Y53" s="475"/>
      <c r="AL53" s="46"/>
      <c r="AM53" s="46"/>
      <c r="AN53" s="46"/>
      <c r="AO53" s="46"/>
      <c r="AP53" s="46"/>
      <c r="AQ53" s="46"/>
      <c r="AR53" s="524"/>
      <c r="AS53" s="316" t="str">
        <f ca="1">IF(AS51="","",IFERROR(INDEX(INDIRECT("$B$" &amp; AS51+11 &amp;  ":$F$31"),MATCH("多能工",INDIRECT("$B$" &amp; AS51+11 &amp; ":$B$31"),0),2),""))</f>
        <v/>
      </c>
      <c r="AT53" s="317"/>
      <c r="AU53" s="319" t="str">
        <f ca="1">IF(AS51="","",IFERROR(INDEX(INDIRECT("$B$" &amp; AS51+11 &amp;  ":$F$31"),MATCH("多能工",INDIRECT("$B$" &amp; AS51+11 &amp; ":$B$31"),0),5),""))</f>
        <v/>
      </c>
      <c r="AV53" s="321"/>
      <c r="AW53" s="323">
        <f>IF(90000&lt;=AV53,90000,AV53)</f>
        <v>0</v>
      </c>
      <c r="AX53" s="311"/>
      <c r="AY53" s="310">
        <f>IF(10000&lt;=AX53,10000,AX53)</f>
        <v>0</v>
      </c>
      <c r="AZ53" s="311"/>
      <c r="BA53" s="310"/>
      <c r="BB53" s="311"/>
      <c r="BC53" s="522"/>
      <c r="BD53" s="310"/>
      <c r="BE53" s="312"/>
      <c r="BF53" s="313"/>
      <c r="BG53" s="314"/>
    </row>
    <row r="54" spans="1:59" ht="16.5" customHeight="1" thickBot="1">
      <c r="A54" s="489"/>
      <c r="B54" s="490"/>
      <c r="C54" s="490"/>
      <c r="D54" s="490"/>
      <c r="E54" s="491"/>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73">
        <f>SUM(G54:S54)</f>
        <v>0</v>
      </c>
      <c r="X54" s="474"/>
      <c r="Y54" s="475"/>
      <c r="AO54" s="35"/>
      <c r="AP54" s="13"/>
      <c r="AQ54" s="13"/>
      <c r="AR54" s="525"/>
      <c r="AS54" s="316"/>
      <c r="AT54" s="318"/>
      <c r="AU54" s="320"/>
      <c r="AV54" s="322"/>
      <c r="AW54" s="323"/>
      <c r="AX54" s="311"/>
      <c r="AY54" s="310"/>
      <c r="AZ54" s="311"/>
      <c r="BA54" s="310"/>
      <c r="BB54" s="311"/>
      <c r="BC54" s="522"/>
      <c r="BD54" s="310"/>
      <c r="BE54" s="312"/>
      <c r="BF54" s="313"/>
      <c r="BG54" s="324"/>
    </row>
    <row r="55" spans="1:59" ht="16.5" customHeight="1">
      <c r="A55" s="492"/>
      <c r="B55" s="493"/>
      <c r="C55" s="493"/>
      <c r="D55" s="493"/>
      <c r="E55" s="494"/>
      <c r="F55" s="54" t="s">
        <v>72</v>
      </c>
      <c r="G55" s="116">
        <f>G54+【4月】月集計表!G55</f>
        <v>0</v>
      </c>
      <c r="H55" s="116">
        <f>H54+【4月】月集計表!H55</f>
        <v>0</v>
      </c>
      <c r="I55" s="116">
        <f>I54+【4月】月集計表!I55</f>
        <v>0</v>
      </c>
      <c r="J55" s="116">
        <f>J54+【4月】月集計表!J55</f>
        <v>0</v>
      </c>
      <c r="K55" s="116">
        <f>K54+【4月】月集計表!K55</f>
        <v>0</v>
      </c>
      <c r="L55" s="116">
        <f>L54+【4月】月集計表!L55</f>
        <v>0</v>
      </c>
      <c r="M55" s="116">
        <f>M54+【4月】月集計表!M55</f>
        <v>0</v>
      </c>
      <c r="N55" s="116">
        <f>N54+【4月】月集計表!N55</f>
        <v>0</v>
      </c>
      <c r="O55" s="116">
        <f>O54+【4月】月集計表!O55</f>
        <v>0</v>
      </c>
      <c r="P55" s="116">
        <f>P54+【4月】月集計表!P55</f>
        <v>0</v>
      </c>
      <c r="Q55" s="116">
        <f>Q54+【4月】月集計表!Q55</f>
        <v>0</v>
      </c>
      <c r="R55" s="116">
        <f>R54+【4月】月集計表!R55</f>
        <v>0</v>
      </c>
      <c r="S55" s="116">
        <f>S54+【4月】月集計表!S55</f>
        <v>0</v>
      </c>
      <c r="T55" s="116">
        <f>T54+【4月】月集計表!T55</f>
        <v>0</v>
      </c>
      <c r="U55" s="116">
        <f>U54+【4月】月集計表!U55</f>
        <v>0</v>
      </c>
      <c r="V55" s="116">
        <f>V54+【4月】月集計表!V55</f>
        <v>0</v>
      </c>
      <c r="W55" s="476">
        <f>SUM(G55:S55)</f>
        <v>0</v>
      </c>
      <c r="X55" s="476"/>
      <c r="Y55" s="476"/>
      <c r="Z55" s="4" t="s">
        <v>73</v>
      </c>
      <c r="AO55" s="35"/>
      <c r="AP55" s="13"/>
      <c r="AQ55" s="13"/>
      <c r="AR55" s="304" t="s">
        <v>195</v>
      </c>
      <c r="AS55" s="305"/>
      <c r="AT55" s="306"/>
      <c r="AU55" s="299"/>
      <c r="AV55" s="289">
        <f>SUM(AV9:AV18,AV49:AV54)</f>
        <v>0</v>
      </c>
      <c r="AW55" s="302">
        <f t="shared" ref="AW55:BF55" si="19">SUM(AW9:AW18,AW49:AW54)</f>
        <v>0</v>
      </c>
      <c r="AX55" s="289">
        <f t="shared" si="19"/>
        <v>0</v>
      </c>
      <c r="AY55" s="302">
        <f t="shared" si="19"/>
        <v>0</v>
      </c>
      <c r="AZ55" s="289">
        <f t="shared" si="19"/>
        <v>0</v>
      </c>
      <c r="BA55" s="302">
        <f t="shared" si="19"/>
        <v>0</v>
      </c>
      <c r="BB55" s="289">
        <f t="shared" si="19"/>
        <v>0</v>
      </c>
      <c r="BC55" s="534">
        <f t="shared" si="19"/>
        <v>0</v>
      </c>
      <c r="BD55" s="302">
        <f t="shared" si="19"/>
        <v>0</v>
      </c>
      <c r="BE55" s="289">
        <f t="shared" ref="BE55" si="20">SUM(BE9:BE18,BE49:BE54)</f>
        <v>0</v>
      </c>
      <c r="BF55" s="289">
        <f t="shared" si="19"/>
        <v>0</v>
      </c>
      <c r="BG55" s="291"/>
    </row>
    <row r="56" spans="1:59" ht="13.5" customHeight="1" thickBot="1">
      <c r="AO56" s="13"/>
      <c r="AP56" s="13"/>
      <c r="AQ56" s="13"/>
      <c r="AR56" s="307"/>
      <c r="AS56" s="308"/>
      <c r="AT56" s="309"/>
      <c r="AU56" s="300"/>
      <c r="AV56" s="301"/>
      <c r="AW56" s="303"/>
      <c r="AX56" s="301"/>
      <c r="AY56" s="303"/>
      <c r="AZ56" s="301"/>
      <c r="BA56" s="303"/>
      <c r="BB56" s="301"/>
      <c r="BC56" s="535"/>
      <c r="BD56" s="303"/>
      <c r="BE56" s="290"/>
      <c r="BF56" s="290"/>
      <c r="BG56" s="292"/>
    </row>
    <row r="57" spans="1:59" ht="13.5" customHeight="1">
      <c r="AO57" s="13"/>
      <c r="AP57" s="13"/>
      <c r="AQ57" s="13"/>
      <c r="AR57" s="293" t="s">
        <v>185</v>
      </c>
      <c r="AS57" s="294"/>
      <c r="AT57" s="295"/>
      <c r="AU57" s="299"/>
      <c r="AV57" s="289">
        <f>SUM(AV19:AV48)</f>
        <v>0</v>
      </c>
      <c r="AW57" s="302">
        <f t="shared" ref="AW57:BF57" si="21">SUM(AW19:AW48)</f>
        <v>0</v>
      </c>
      <c r="AX57" s="289">
        <f t="shared" si="21"/>
        <v>0</v>
      </c>
      <c r="AY57" s="302">
        <f t="shared" si="21"/>
        <v>0</v>
      </c>
      <c r="AZ57" s="289">
        <f t="shared" si="21"/>
        <v>0</v>
      </c>
      <c r="BA57" s="302">
        <f t="shared" si="21"/>
        <v>0</v>
      </c>
      <c r="BB57" s="289">
        <f t="shared" si="21"/>
        <v>0</v>
      </c>
      <c r="BC57" s="534">
        <f t="shared" si="21"/>
        <v>0</v>
      </c>
      <c r="BD57" s="302">
        <f t="shared" si="21"/>
        <v>0</v>
      </c>
      <c r="BE57" s="289">
        <f t="shared" ref="BE57" si="22">SUM(BE19:BE48)</f>
        <v>0</v>
      </c>
      <c r="BF57" s="289">
        <f t="shared" si="21"/>
        <v>0</v>
      </c>
      <c r="BG57" s="291"/>
    </row>
    <row r="58" spans="1:59" ht="13.5" customHeight="1" thickBot="1">
      <c r="AO58" s="13"/>
      <c r="AP58" s="13"/>
      <c r="AQ58" s="13"/>
      <c r="AR58" s="296"/>
      <c r="AS58" s="297"/>
      <c r="AT58" s="298"/>
      <c r="AU58" s="300"/>
      <c r="AV58" s="301"/>
      <c r="AW58" s="303"/>
      <c r="AX58" s="301"/>
      <c r="AY58" s="303"/>
      <c r="AZ58" s="301"/>
      <c r="BA58" s="303"/>
      <c r="BB58" s="301"/>
      <c r="BC58" s="535"/>
      <c r="BD58" s="303"/>
      <c r="BE58" s="290"/>
      <c r="BF58" s="290"/>
      <c r="BG58" s="292"/>
    </row>
    <row r="59" spans="1:59" ht="15" customHeight="1">
      <c r="AO59" s="13"/>
      <c r="AP59" s="13"/>
      <c r="AQ59" s="13"/>
      <c r="AR59" s="281" t="s">
        <v>136</v>
      </c>
      <c r="AS59" s="282"/>
      <c r="AT59" s="282"/>
      <c r="AU59" s="87"/>
      <c r="AV59" s="88">
        <f t="shared" ref="AV59:BF59" si="23">SUM(AV9:AV18)</f>
        <v>0</v>
      </c>
      <c r="AW59" s="89">
        <f t="shared" si="23"/>
        <v>0</v>
      </c>
      <c r="AX59" s="90">
        <f t="shared" si="23"/>
        <v>0</v>
      </c>
      <c r="AY59" s="91">
        <f t="shared" si="23"/>
        <v>0</v>
      </c>
      <c r="AZ59" s="88">
        <f t="shared" si="23"/>
        <v>0</v>
      </c>
      <c r="BA59" s="89">
        <f t="shared" si="23"/>
        <v>0</v>
      </c>
      <c r="BB59" s="88">
        <f t="shared" si="23"/>
        <v>0</v>
      </c>
      <c r="BC59" s="92">
        <f t="shared" si="23"/>
        <v>0</v>
      </c>
      <c r="BD59" s="91">
        <f t="shared" si="23"/>
        <v>0</v>
      </c>
      <c r="BE59" s="93">
        <f t="shared" ref="BE59" si="24">SUM(BE9:BE18)</f>
        <v>0</v>
      </c>
      <c r="BF59" s="93">
        <f t="shared" si="23"/>
        <v>0</v>
      </c>
      <c r="BG59" s="94"/>
    </row>
    <row r="60" spans="1:59" ht="15" customHeight="1">
      <c r="AO60" s="13"/>
      <c r="AP60" s="13"/>
      <c r="AQ60" s="13"/>
      <c r="AR60" s="283" t="s">
        <v>179</v>
      </c>
      <c r="AS60" s="284"/>
      <c r="AT60" s="284"/>
      <c r="AU60" s="224"/>
      <c r="AV60" s="96">
        <f t="shared" ref="AV60:BF60" si="25">SUM(AV19:AV28)</f>
        <v>0</v>
      </c>
      <c r="AW60" s="97">
        <f t="shared" si="25"/>
        <v>0</v>
      </c>
      <c r="AX60" s="96">
        <f t="shared" si="25"/>
        <v>0</v>
      </c>
      <c r="AY60" s="97">
        <f t="shared" si="25"/>
        <v>0</v>
      </c>
      <c r="AZ60" s="96">
        <f t="shared" si="25"/>
        <v>0</v>
      </c>
      <c r="BA60" s="97">
        <f t="shared" si="25"/>
        <v>0</v>
      </c>
      <c r="BB60" s="96">
        <f t="shared" si="25"/>
        <v>0</v>
      </c>
      <c r="BC60" s="98">
        <f t="shared" si="25"/>
        <v>0</v>
      </c>
      <c r="BD60" s="97">
        <f t="shared" si="25"/>
        <v>0</v>
      </c>
      <c r="BE60" s="276">
        <f t="shared" ref="BE60" si="26">SUM(BE19:BE28)</f>
        <v>0</v>
      </c>
      <c r="BF60" s="276">
        <f t="shared" si="25"/>
        <v>0</v>
      </c>
      <c r="BG60" s="225"/>
    </row>
    <row r="61" spans="1:59" ht="15" customHeight="1">
      <c r="AO61" s="13"/>
      <c r="AP61" s="13"/>
      <c r="AQ61" s="13"/>
      <c r="AR61" s="283" t="s">
        <v>180</v>
      </c>
      <c r="AS61" s="284"/>
      <c r="AT61" s="284"/>
      <c r="AU61" s="224"/>
      <c r="AV61" s="96">
        <f t="shared" ref="AV61:BF61" si="27">SUM(AV29:AV38)</f>
        <v>0</v>
      </c>
      <c r="AW61" s="97">
        <f t="shared" si="27"/>
        <v>0</v>
      </c>
      <c r="AX61" s="96">
        <f t="shared" si="27"/>
        <v>0</v>
      </c>
      <c r="AY61" s="97">
        <f t="shared" si="27"/>
        <v>0</v>
      </c>
      <c r="AZ61" s="96">
        <f t="shared" si="27"/>
        <v>0</v>
      </c>
      <c r="BA61" s="97">
        <f t="shared" si="27"/>
        <v>0</v>
      </c>
      <c r="BB61" s="96">
        <f t="shared" si="27"/>
        <v>0</v>
      </c>
      <c r="BC61" s="98">
        <f t="shared" si="27"/>
        <v>0</v>
      </c>
      <c r="BD61" s="97">
        <f t="shared" si="27"/>
        <v>0</v>
      </c>
      <c r="BE61" s="276">
        <f t="shared" ref="BE61" si="28">SUM(BE29:BE38)</f>
        <v>0</v>
      </c>
      <c r="BF61" s="276">
        <f t="shared" si="27"/>
        <v>0</v>
      </c>
      <c r="BG61" s="225"/>
    </row>
    <row r="62" spans="1:59" ht="15" customHeight="1">
      <c r="AO62" s="13"/>
      <c r="AP62" s="13"/>
      <c r="AQ62" s="13"/>
      <c r="AR62" s="283" t="s">
        <v>181</v>
      </c>
      <c r="AS62" s="284"/>
      <c r="AT62" s="284"/>
      <c r="AU62" s="224"/>
      <c r="AV62" s="96">
        <f t="shared" ref="AV62:BF62" si="29">SUM(AV39:AV48)</f>
        <v>0</v>
      </c>
      <c r="AW62" s="97">
        <f t="shared" si="29"/>
        <v>0</v>
      </c>
      <c r="AX62" s="96">
        <f t="shared" si="29"/>
        <v>0</v>
      </c>
      <c r="AY62" s="97">
        <f t="shared" si="29"/>
        <v>0</v>
      </c>
      <c r="AZ62" s="96">
        <f t="shared" si="29"/>
        <v>0</v>
      </c>
      <c r="BA62" s="97">
        <f t="shared" si="29"/>
        <v>0</v>
      </c>
      <c r="BB62" s="96">
        <f t="shared" si="29"/>
        <v>0</v>
      </c>
      <c r="BC62" s="98">
        <f t="shared" si="29"/>
        <v>0</v>
      </c>
      <c r="BD62" s="97">
        <f t="shared" si="29"/>
        <v>0</v>
      </c>
      <c r="BE62" s="276">
        <f t="shared" ref="BE62" si="30">SUM(BE39:BE48)</f>
        <v>0</v>
      </c>
      <c r="BF62" s="276">
        <f t="shared" si="29"/>
        <v>0</v>
      </c>
      <c r="BG62" s="225"/>
    </row>
    <row r="63" spans="1:59" ht="15" customHeight="1" thickBot="1">
      <c r="AO63" s="55"/>
      <c r="AP63" s="55"/>
      <c r="AQ63" s="55"/>
      <c r="AR63" s="285" t="s">
        <v>196</v>
      </c>
      <c r="AS63" s="286"/>
      <c r="AT63" s="286"/>
      <c r="AU63" s="99"/>
      <c r="AV63" s="100">
        <f>SUM(AV49:AV54)</f>
        <v>0</v>
      </c>
      <c r="AW63" s="223">
        <f>SUM(AW49:AW54)</f>
        <v>0</v>
      </c>
      <c r="AX63" s="221"/>
      <c r="AY63" s="222"/>
      <c r="AZ63" s="101"/>
      <c r="BA63" s="102"/>
      <c r="BB63" s="101"/>
      <c r="BC63" s="103"/>
      <c r="BD63" s="222"/>
      <c r="BE63" s="273"/>
      <c r="BF63" s="278">
        <f>SUM(BF49:BF54)</f>
        <v>0</v>
      </c>
      <c r="BG63" s="104"/>
    </row>
    <row r="64" spans="1:59"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13" t="s">
        <v>37</v>
      </c>
    </row>
    <row r="91" spans="5:37" ht="13.5" hidden="1" customHeight="1">
      <c r="E91" s="51" t="s">
        <v>31</v>
      </c>
      <c r="F91" s="53">
        <f t="shared" ref="F91:AJ91" si="31">IF(COUNTIF(G$11:G$30,$E91)=0,0,1)</f>
        <v>0</v>
      </c>
      <c r="G91" s="53">
        <f t="shared" si="31"/>
        <v>0</v>
      </c>
      <c r="H91" s="53">
        <f t="shared" si="31"/>
        <v>0</v>
      </c>
      <c r="I91" s="53">
        <f t="shared" si="31"/>
        <v>0</v>
      </c>
      <c r="J91" s="53">
        <f t="shared" si="31"/>
        <v>0</v>
      </c>
      <c r="K91" s="53">
        <f t="shared" si="31"/>
        <v>0</v>
      </c>
      <c r="L91" s="53">
        <f t="shared" si="31"/>
        <v>0</v>
      </c>
      <c r="M91" s="53">
        <f t="shared" si="31"/>
        <v>0</v>
      </c>
      <c r="N91" s="53">
        <f t="shared" si="31"/>
        <v>0</v>
      </c>
      <c r="O91" s="53">
        <f t="shared" si="31"/>
        <v>0</v>
      </c>
      <c r="P91" s="53">
        <f t="shared" si="31"/>
        <v>0</v>
      </c>
      <c r="Q91" s="53">
        <f t="shared" si="31"/>
        <v>0</v>
      </c>
      <c r="R91" s="53">
        <f t="shared" si="31"/>
        <v>0</v>
      </c>
      <c r="S91" s="53">
        <f t="shared" si="31"/>
        <v>0</v>
      </c>
      <c r="T91" s="53">
        <f t="shared" si="31"/>
        <v>0</v>
      </c>
      <c r="U91" s="53">
        <f t="shared" si="31"/>
        <v>0</v>
      </c>
      <c r="V91" s="53">
        <f t="shared" si="31"/>
        <v>0</v>
      </c>
      <c r="W91" s="53">
        <f t="shared" si="31"/>
        <v>0</v>
      </c>
      <c r="X91" s="53">
        <f t="shared" si="31"/>
        <v>0</v>
      </c>
      <c r="Y91" s="53">
        <f t="shared" si="31"/>
        <v>0</v>
      </c>
      <c r="Z91" s="53">
        <f t="shared" si="31"/>
        <v>0</v>
      </c>
      <c r="AA91" s="53">
        <f t="shared" si="31"/>
        <v>0</v>
      </c>
      <c r="AB91" s="53">
        <f t="shared" si="31"/>
        <v>0</v>
      </c>
      <c r="AC91" s="53">
        <f t="shared" si="31"/>
        <v>0</v>
      </c>
      <c r="AD91" s="53">
        <f t="shared" si="31"/>
        <v>0</v>
      </c>
      <c r="AE91" s="53">
        <f t="shared" si="31"/>
        <v>0</v>
      </c>
      <c r="AF91" s="53">
        <f t="shared" si="31"/>
        <v>0</v>
      </c>
      <c r="AG91" s="53">
        <f t="shared" si="31"/>
        <v>0</v>
      </c>
      <c r="AH91" s="53">
        <f t="shared" si="31"/>
        <v>0</v>
      </c>
      <c r="AI91" s="53">
        <f t="shared" si="31"/>
        <v>0</v>
      </c>
      <c r="AJ91" s="53">
        <f t="shared" si="31"/>
        <v>0</v>
      </c>
      <c r="AK91" s="53">
        <f>COUNTIF(F91:AJ91,1)</f>
        <v>0</v>
      </c>
    </row>
    <row r="92" spans="5:37" ht="13.5" hidden="1" customHeight="1">
      <c r="E92" s="51" t="s">
        <v>29</v>
      </c>
      <c r="F92" s="53">
        <f t="shared" ref="F92:AJ92" si="32">IF(COUNTIF(G$11:G$30,$E92)=0,0,1)</f>
        <v>0</v>
      </c>
      <c r="G92" s="53">
        <f t="shared" si="32"/>
        <v>0</v>
      </c>
      <c r="H92" s="53">
        <f t="shared" si="32"/>
        <v>0</v>
      </c>
      <c r="I92" s="53">
        <f t="shared" si="32"/>
        <v>0</v>
      </c>
      <c r="J92" s="53">
        <f t="shared" si="32"/>
        <v>0</v>
      </c>
      <c r="K92" s="53">
        <f t="shared" si="32"/>
        <v>0</v>
      </c>
      <c r="L92" s="53">
        <f t="shared" si="32"/>
        <v>0</v>
      </c>
      <c r="M92" s="53">
        <f t="shared" si="32"/>
        <v>0</v>
      </c>
      <c r="N92" s="53">
        <f t="shared" si="32"/>
        <v>0</v>
      </c>
      <c r="O92" s="53">
        <f t="shared" si="32"/>
        <v>0</v>
      </c>
      <c r="P92" s="53">
        <f t="shared" si="32"/>
        <v>0</v>
      </c>
      <c r="Q92" s="53">
        <f t="shared" si="32"/>
        <v>0</v>
      </c>
      <c r="R92" s="53">
        <f t="shared" si="32"/>
        <v>0</v>
      </c>
      <c r="S92" s="53">
        <f t="shared" si="32"/>
        <v>0</v>
      </c>
      <c r="T92" s="53">
        <f t="shared" si="32"/>
        <v>0</v>
      </c>
      <c r="U92" s="53">
        <f t="shared" si="32"/>
        <v>0</v>
      </c>
      <c r="V92" s="53">
        <f t="shared" si="32"/>
        <v>0</v>
      </c>
      <c r="W92" s="53">
        <f t="shared" si="32"/>
        <v>0</v>
      </c>
      <c r="X92" s="53">
        <f t="shared" si="32"/>
        <v>0</v>
      </c>
      <c r="Y92" s="53">
        <f t="shared" si="32"/>
        <v>0</v>
      </c>
      <c r="Z92" s="53">
        <f t="shared" si="32"/>
        <v>0</v>
      </c>
      <c r="AA92" s="53">
        <f t="shared" si="32"/>
        <v>0</v>
      </c>
      <c r="AB92" s="53">
        <f t="shared" si="32"/>
        <v>0</v>
      </c>
      <c r="AC92" s="53">
        <f t="shared" si="32"/>
        <v>0</v>
      </c>
      <c r="AD92" s="53">
        <f t="shared" si="32"/>
        <v>0</v>
      </c>
      <c r="AE92" s="53">
        <f t="shared" si="32"/>
        <v>0</v>
      </c>
      <c r="AF92" s="53">
        <f t="shared" si="32"/>
        <v>0</v>
      </c>
      <c r="AG92" s="53">
        <f t="shared" si="32"/>
        <v>0</v>
      </c>
      <c r="AH92" s="53">
        <f t="shared" si="32"/>
        <v>0</v>
      </c>
      <c r="AI92" s="53">
        <f t="shared" si="32"/>
        <v>0</v>
      </c>
      <c r="AJ92" s="53">
        <f t="shared" si="32"/>
        <v>0</v>
      </c>
      <c r="AK92" s="53">
        <f t="shared" ref="AK92:AK106" si="33">COUNTIF(F92:AJ92,1)</f>
        <v>0</v>
      </c>
    </row>
    <row r="93" spans="5:37" ht="13.5" hidden="1" customHeight="1">
      <c r="E93" s="51" t="s">
        <v>30</v>
      </c>
      <c r="F93" s="53">
        <f t="shared" ref="F93:AJ93" si="34">IF(COUNTIF(G$11:G$30,$E93)=0,0,1)</f>
        <v>0</v>
      </c>
      <c r="G93" s="53">
        <f t="shared" si="34"/>
        <v>0</v>
      </c>
      <c r="H93" s="53">
        <f t="shared" si="34"/>
        <v>0</v>
      </c>
      <c r="I93" s="53">
        <f t="shared" si="34"/>
        <v>0</v>
      </c>
      <c r="J93" s="53">
        <f t="shared" si="34"/>
        <v>0</v>
      </c>
      <c r="K93" s="53">
        <f t="shared" si="34"/>
        <v>0</v>
      </c>
      <c r="L93" s="53">
        <f t="shared" si="34"/>
        <v>0</v>
      </c>
      <c r="M93" s="53">
        <f t="shared" si="34"/>
        <v>0</v>
      </c>
      <c r="N93" s="53">
        <f t="shared" si="34"/>
        <v>0</v>
      </c>
      <c r="O93" s="53">
        <f t="shared" si="34"/>
        <v>0</v>
      </c>
      <c r="P93" s="53">
        <f t="shared" si="34"/>
        <v>0</v>
      </c>
      <c r="Q93" s="53">
        <f t="shared" si="34"/>
        <v>0</v>
      </c>
      <c r="R93" s="53">
        <f t="shared" si="34"/>
        <v>0</v>
      </c>
      <c r="S93" s="53">
        <f t="shared" si="34"/>
        <v>0</v>
      </c>
      <c r="T93" s="53">
        <f t="shared" si="34"/>
        <v>0</v>
      </c>
      <c r="U93" s="53">
        <f t="shared" si="34"/>
        <v>0</v>
      </c>
      <c r="V93" s="53">
        <f t="shared" si="34"/>
        <v>0</v>
      </c>
      <c r="W93" s="53">
        <f t="shared" si="34"/>
        <v>0</v>
      </c>
      <c r="X93" s="53">
        <f t="shared" si="34"/>
        <v>0</v>
      </c>
      <c r="Y93" s="53">
        <f t="shared" si="34"/>
        <v>0</v>
      </c>
      <c r="Z93" s="53">
        <f t="shared" si="34"/>
        <v>0</v>
      </c>
      <c r="AA93" s="53">
        <f t="shared" si="34"/>
        <v>0</v>
      </c>
      <c r="AB93" s="53">
        <f t="shared" si="34"/>
        <v>0</v>
      </c>
      <c r="AC93" s="53">
        <f t="shared" si="34"/>
        <v>0</v>
      </c>
      <c r="AD93" s="53">
        <f t="shared" si="34"/>
        <v>0</v>
      </c>
      <c r="AE93" s="53">
        <f t="shared" si="34"/>
        <v>0</v>
      </c>
      <c r="AF93" s="53">
        <f t="shared" si="34"/>
        <v>0</v>
      </c>
      <c r="AG93" s="53">
        <f t="shared" si="34"/>
        <v>0</v>
      </c>
      <c r="AH93" s="53">
        <f t="shared" si="34"/>
        <v>0</v>
      </c>
      <c r="AI93" s="53">
        <f t="shared" si="34"/>
        <v>0</v>
      </c>
      <c r="AJ93" s="53">
        <f t="shared" si="34"/>
        <v>0</v>
      </c>
      <c r="AK93" s="53">
        <f t="shared" si="33"/>
        <v>0</v>
      </c>
    </row>
    <row r="94" spans="5:37" ht="13.5" hidden="1" customHeight="1">
      <c r="E94" s="51" t="s">
        <v>56</v>
      </c>
      <c r="F94" s="53">
        <f t="shared" ref="F94:AJ94" si="35">IF(COUNTIF(G$11:G$30,$E94)=0,0,1)</f>
        <v>0</v>
      </c>
      <c r="G94" s="53">
        <f t="shared" si="35"/>
        <v>0</v>
      </c>
      <c r="H94" s="53">
        <f t="shared" si="35"/>
        <v>0</v>
      </c>
      <c r="I94" s="53">
        <f t="shared" si="35"/>
        <v>0</v>
      </c>
      <c r="J94" s="53">
        <f t="shared" si="35"/>
        <v>0</v>
      </c>
      <c r="K94" s="53">
        <f t="shared" si="35"/>
        <v>0</v>
      </c>
      <c r="L94" s="53">
        <f t="shared" si="35"/>
        <v>0</v>
      </c>
      <c r="M94" s="53">
        <f t="shared" si="35"/>
        <v>0</v>
      </c>
      <c r="N94" s="53">
        <f t="shared" si="35"/>
        <v>0</v>
      </c>
      <c r="O94" s="53">
        <f t="shared" si="35"/>
        <v>0</v>
      </c>
      <c r="P94" s="53">
        <f t="shared" si="35"/>
        <v>0</v>
      </c>
      <c r="Q94" s="53">
        <f t="shared" si="35"/>
        <v>0</v>
      </c>
      <c r="R94" s="53">
        <f t="shared" si="35"/>
        <v>0</v>
      </c>
      <c r="S94" s="53">
        <f t="shared" si="35"/>
        <v>0</v>
      </c>
      <c r="T94" s="53">
        <f t="shared" si="35"/>
        <v>0</v>
      </c>
      <c r="U94" s="53">
        <f t="shared" si="35"/>
        <v>0</v>
      </c>
      <c r="V94" s="53">
        <f t="shared" si="35"/>
        <v>0</v>
      </c>
      <c r="W94" s="53">
        <f t="shared" si="35"/>
        <v>0</v>
      </c>
      <c r="X94" s="53">
        <f t="shared" si="35"/>
        <v>0</v>
      </c>
      <c r="Y94" s="53">
        <f t="shared" si="35"/>
        <v>0</v>
      </c>
      <c r="Z94" s="53">
        <f t="shared" si="35"/>
        <v>0</v>
      </c>
      <c r="AA94" s="53">
        <f t="shared" si="35"/>
        <v>0</v>
      </c>
      <c r="AB94" s="53">
        <f t="shared" si="35"/>
        <v>0</v>
      </c>
      <c r="AC94" s="53">
        <f t="shared" si="35"/>
        <v>0</v>
      </c>
      <c r="AD94" s="53">
        <f t="shared" si="35"/>
        <v>0</v>
      </c>
      <c r="AE94" s="53">
        <f t="shared" si="35"/>
        <v>0</v>
      </c>
      <c r="AF94" s="53">
        <f t="shared" si="35"/>
        <v>0</v>
      </c>
      <c r="AG94" s="53">
        <f t="shared" si="35"/>
        <v>0</v>
      </c>
      <c r="AH94" s="53">
        <f t="shared" si="35"/>
        <v>0</v>
      </c>
      <c r="AI94" s="53">
        <f t="shared" si="35"/>
        <v>0</v>
      </c>
      <c r="AJ94" s="53">
        <f t="shared" si="35"/>
        <v>0</v>
      </c>
      <c r="AK94" s="53">
        <f t="shared" si="33"/>
        <v>0</v>
      </c>
    </row>
    <row r="95" spans="5:37" ht="13.5" hidden="1" customHeight="1">
      <c r="E95" s="51" t="s">
        <v>57</v>
      </c>
      <c r="F95" s="53">
        <f t="shared" ref="F95:AJ95" si="36">IF(COUNTIF(G$11:G$30,$E95)=0,0,1)</f>
        <v>0</v>
      </c>
      <c r="G95" s="53">
        <f t="shared" si="36"/>
        <v>0</v>
      </c>
      <c r="H95" s="53">
        <f t="shared" si="36"/>
        <v>0</v>
      </c>
      <c r="I95" s="53">
        <f t="shared" si="36"/>
        <v>0</v>
      </c>
      <c r="J95" s="53">
        <f t="shared" si="36"/>
        <v>0</v>
      </c>
      <c r="K95" s="53">
        <f t="shared" si="36"/>
        <v>0</v>
      </c>
      <c r="L95" s="53">
        <f t="shared" si="36"/>
        <v>0</v>
      </c>
      <c r="M95" s="53">
        <f t="shared" si="36"/>
        <v>0</v>
      </c>
      <c r="N95" s="53">
        <f t="shared" si="36"/>
        <v>0</v>
      </c>
      <c r="O95" s="53">
        <f t="shared" si="36"/>
        <v>0</v>
      </c>
      <c r="P95" s="53">
        <f t="shared" si="36"/>
        <v>0</v>
      </c>
      <c r="Q95" s="53">
        <f t="shared" si="36"/>
        <v>0</v>
      </c>
      <c r="R95" s="53">
        <f t="shared" si="36"/>
        <v>0</v>
      </c>
      <c r="S95" s="53">
        <f t="shared" si="36"/>
        <v>0</v>
      </c>
      <c r="T95" s="53">
        <f t="shared" si="36"/>
        <v>0</v>
      </c>
      <c r="U95" s="53">
        <f t="shared" si="36"/>
        <v>0</v>
      </c>
      <c r="V95" s="53">
        <f t="shared" si="36"/>
        <v>0</v>
      </c>
      <c r="W95" s="53">
        <f t="shared" si="36"/>
        <v>0</v>
      </c>
      <c r="X95" s="53">
        <f t="shared" si="36"/>
        <v>0</v>
      </c>
      <c r="Y95" s="53">
        <f t="shared" si="36"/>
        <v>0</v>
      </c>
      <c r="Z95" s="53">
        <f t="shared" si="36"/>
        <v>0</v>
      </c>
      <c r="AA95" s="53">
        <f t="shared" si="36"/>
        <v>0</v>
      </c>
      <c r="AB95" s="53">
        <f t="shared" si="36"/>
        <v>0</v>
      </c>
      <c r="AC95" s="53">
        <f t="shared" si="36"/>
        <v>0</v>
      </c>
      <c r="AD95" s="53">
        <f t="shared" si="36"/>
        <v>0</v>
      </c>
      <c r="AE95" s="53">
        <f t="shared" si="36"/>
        <v>0</v>
      </c>
      <c r="AF95" s="53">
        <f t="shared" si="36"/>
        <v>0</v>
      </c>
      <c r="AG95" s="53">
        <f t="shared" si="36"/>
        <v>0</v>
      </c>
      <c r="AH95" s="53">
        <f t="shared" si="36"/>
        <v>0</v>
      </c>
      <c r="AI95" s="53">
        <f t="shared" si="36"/>
        <v>0</v>
      </c>
      <c r="AJ95" s="53">
        <f t="shared" si="36"/>
        <v>0</v>
      </c>
      <c r="AK95" s="53">
        <f t="shared" si="33"/>
        <v>0</v>
      </c>
    </row>
    <row r="96" spans="5:37" ht="13.5" hidden="1" customHeight="1">
      <c r="E96" s="51" t="s">
        <v>58</v>
      </c>
      <c r="F96" s="53">
        <f t="shared" ref="F96:AJ96" si="37">IF(COUNTIF(G$11:G$30,$E96)=0,0,1)</f>
        <v>0</v>
      </c>
      <c r="G96" s="53">
        <f t="shared" si="37"/>
        <v>0</v>
      </c>
      <c r="H96" s="53">
        <f t="shared" si="37"/>
        <v>0</v>
      </c>
      <c r="I96" s="53">
        <f t="shared" si="37"/>
        <v>0</v>
      </c>
      <c r="J96" s="53">
        <f t="shared" si="37"/>
        <v>0</v>
      </c>
      <c r="K96" s="53">
        <f t="shared" si="37"/>
        <v>0</v>
      </c>
      <c r="L96" s="53">
        <f t="shared" si="37"/>
        <v>0</v>
      </c>
      <c r="M96" s="53">
        <f t="shared" si="37"/>
        <v>0</v>
      </c>
      <c r="N96" s="53">
        <f t="shared" si="37"/>
        <v>0</v>
      </c>
      <c r="O96" s="53">
        <f t="shared" si="37"/>
        <v>0</v>
      </c>
      <c r="P96" s="53">
        <f t="shared" si="37"/>
        <v>0</v>
      </c>
      <c r="Q96" s="53">
        <f t="shared" si="37"/>
        <v>0</v>
      </c>
      <c r="R96" s="53">
        <f t="shared" si="37"/>
        <v>0</v>
      </c>
      <c r="S96" s="53">
        <f t="shared" si="37"/>
        <v>0</v>
      </c>
      <c r="T96" s="53">
        <f t="shared" si="37"/>
        <v>0</v>
      </c>
      <c r="U96" s="53">
        <f t="shared" si="37"/>
        <v>0</v>
      </c>
      <c r="V96" s="53">
        <f t="shared" si="37"/>
        <v>0</v>
      </c>
      <c r="W96" s="53">
        <f t="shared" si="37"/>
        <v>0</v>
      </c>
      <c r="X96" s="53">
        <f t="shared" si="37"/>
        <v>0</v>
      </c>
      <c r="Y96" s="53">
        <f t="shared" si="37"/>
        <v>0</v>
      </c>
      <c r="Z96" s="53">
        <f t="shared" si="37"/>
        <v>0</v>
      </c>
      <c r="AA96" s="53">
        <f t="shared" si="37"/>
        <v>0</v>
      </c>
      <c r="AB96" s="53">
        <f t="shared" si="37"/>
        <v>0</v>
      </c>
      <c r="AC96" s="53">
        <f t="shared" si="37"/>
        <v>0</v>
      </c>
      <c r="AD96" s="53">
        <f t="shared" si="37"/>
        <v>0</v>
      </c>
      <c r="AE96" s="53">
        <f t="shared" si="37"/>
        <v>0</v>
      </c>
      <c r="AF96" s="53">
        <f t="shared" si="37"/>
        <v>0</v>
      </c>
      <c r="AG96" s="53">
        <f t="shared" si="37"/>
        <v>0</v>
      </c>
      <c r="AH96" s="53">
        <f t="shared" si="37"/>
        <v>0</v>
      </c>
      <c r="AI96" s="53">
        <f t="shared" si="37"/>
        <v>0</v>
      </c>
      <c r="AJ96" s="53">
        <f t="shared" si="37"/>
        <v>0</v>
      </c>
      <c r="AK96" s="53">
        <f t="shared" si="33"/>
        <v>0</v>
      </c>
    </row>
    <row r="97" spans="5:37" ht="13.5" hidden="1" customHeight="1">
      <c r="E97" s="51" t="s">
        <v>59</v>
      </c>
      <c r="F97" s="53">
        <f t="shared" ref="F97:AJ97" si="38">IF(COUNTIF(G$11:G$30,$E97)=0,0,1)</f>
        <v>0</v>
      </c>
      <c r="G97" s="53">
        <f t="shared" si="38"/>
        <v>0</v>
      </c>
      <c r="H97" s="53">
        <f t="shared" si="38"/>
        <v>0</v>
      </c>
      <c r="I97" s="53">
        <f t="shared" si="38"/>
        <v>0</v>
      </c>
      <c r="J97" s="53">
        <f t="shared" si="38"/>
        <v>0</v>
      </c>
      <c r="K97" s="53">
        <f t="shared" si="38"/>
        <v>0</v>
      </c>
      <c r="L97" s="53">
        <f t="shared" si="38"/>
        <v>0</v>
      </c>
      <c r="M97" s="53">
        <f t="shared" si="38"/>
        <v>0</v>
      </c>
      <c r="N97" s="53">
        <f t="shared" si="38"/>
        <v>0</v>
      </c>
      <c r="O97" s="53">
        <f t="shared" si="38"/>
        <v>0</v>
      </c>
      <c r="P97" s="53">
        <f t="shared" si="38"/>
        <v>0</v>
      </c>
      <c r="Q97" s="53">
        <f t="shared" si="38"/>
        <v>0</v>
      </c>
      <c r="R97" s="53">
        <f t="shared" si="38"/>
        <v>0</v>
      </c>
      <c r="S97" s="53">
        <f t="shared" si="38"/>
        <v>0</v>
      </c>
      <c r="T97" s="53">
        <f t="shared" si="38"/>
        <v>0</v>
      </c>
      <c r="U97" s="53">
        <f t="shared" si="38"/>
        <v>0</v>
      </c>
      <c r="V97" s="53">
        <f t="shared" si="38"/>
        <v>0</v>
      </c>
      <c r="W97" s="53">
        <f t="shared" si="38"/>
        <v>0</v>
      </c>
      <c r="X97" s="53">
        <f t="shared" si="38"/>
        <v>0</v>
      </c>
      <c r="Y97" s="53">
        <f t="shared" si="38"/>
        <v>0</v>
      </c>
      <c r="Z97" s="53">
        <f t="shared" si="38"/>
        <v>0</v>
      </c>
      <c r="AA97" s="53">
        <f t="shared" si="38"/>
        <v>0</v>
      </c>
      <c r="AB97" s="53">
        <f t="shared" si="38"/>
        <v>0</v>
      </c>
      <c r="AC97" s="53">
        <f t="shared" si="38"/>
        <v>0</v>
      </c>
      <c r="AD97" s="53">
        <f t="shared" si="38"/>
        <v>0</v>
      </c>
      <c r="AE97" s="53">
        <f t="shared" si="38"/>
        <v>0</v>
      </c>
      <c r="AF97" s="53">
        <f t="shared" si="38"/>
        <v>0</v>
      </c>
      <c r="AG97" s="53">
        <f t="shared" si="38"/>
        <v>0</v>
      </c>
      <c r="AH97" s="53">
        <f t="shared" si="38"/>
        <v>0</v>
      </c>
      <c r="AI97" s="53">
        <f t="shared" si="38"/>
        <v>0</v>
      </c>
      <c r="AJ97" s="53">
        <f t="shared" si="38"/>
        <v>0</v>
      </c>
      <c r="AK97" s="53">
        <f t="shared" si="33"/>
        <v>0</v>
      </c>
    </row>
    <row r="98" spans="5:37" ht="13.5" hidden="1" customHeight="1">
      <c r="E98" s="51" t="s">
        <v>60</v>
      </c>
      <c r="F98" s="53">
        <f t="shared" ref="F98:AJ98" si="39">IF(COUNTIF(G$11:G$30,$E98)=0,0,1)</f>
        <v>0</v>
      </c>
      <c r="G98" s="53">
        <f t="shared" si="39"/>
        <v>0</v>
      </c>
      <c r="H98" s="53">
        <f t="shared" si="39"/>
        <v>0</v>
      </c>
      <c r="I98" s="53">
        <f t="shared" si="39"/>
        <v>0</v>
      </c>
      <c r="J98" s="53">
        <f t="shared" si="39"/>
        <v>0</v>
      </c>
      <c r="K98" s="53">
        <f t="shared" si="39"/>
        <v>0</v>
      </c>
      <c r="L98" s="53">
        <f t="shared" si="39"/>
        <v>0</v>
      </c>
      <c r="M98" s="53">
        <f t="shared" si="39"/>
        <v>0</v>
      </c>
      <c r="N98" s="53">
        <f t="shared" si="39"/>
        <v>0</v>
      </c>
      <c r="O98" s="53">
        <f t="shared" si="39"/>
        <v>0</v>
      </c>
      <c r="P98" s="53">
        <f t="shared" si="39"/>
        <v>0</v>
      </c>
      <c r="Q98" s="53">
        <f t="shared" si="39"/>
        <v>0</v>
      </c>
      <c r="R98" s="53">
        <f t="shared" si="39"/>
        <v>0</v>
      </c>
      <c r="S98" s="53">
        <f t="shared" si="39"/>
        <v>0</v>
      </c>
      <c r="T98" s="53">
        <f t="shared" si="39"/>
        <v>0</v>
      </c>
      <c r="U98" s="53">
        <f t="shared" si="39"/>
        <v>0</v>
      </c>
      <c r="V98" s="53">
        <f t="shared" si="39"/>
        <v>0</v>
      </c>
      <c r="W98" s="53">
        <f t="shared" si="39"/>
        <v>0</v>
      </c>
      <c r="X98" s="53">
        <f t="shared" si="39"/>
        <v>0</v>
      </c>
      <c r="Y98" s="53">
        <f t="shared" si="39"/>
        <v>0</v>
      </c>
      <c r="Z98" s="53">
        <f t="shared" si="39"/>
        <v>0</v>
      </c>
      <c r="AA98" s="53">
        <f t="shared" si="39"/>
        <v>0</v>
      </c>
      <c r="AB98" s="53">
        <f t="shared" si="39"/>
        <v>0</v>
      </c>
      <c r="AC98" s="53">
        <f t="shared" si="39"/>
        <v>0</v>
      </c>
      <c r="AD98" s="53">
        <f t="shared" si="39"/>
        <v>0</v>
      </c>
      <c r="AE98" s="53">
        <f t="shared" si="39"/>
        <v>0</v>
      </c>
      <c r="AF98" s="53">
        <f t="shared" si="39"/>
        <v>0</v>
      </c>
      <c r="AG98" s="53">
        <f t="shared" si="39"/>
        <v>0</v>
      </c>
      <c r="AH98" s="53">
        <f t="shared" si="39"/>
        <v>0</v>
      </c>
      <c r="AI98" s="53">
        <f t="shared" si="39"/>
        <v>0</v>
      </c>
      <c r="AJ98" s="53">
        <f t="shared" si="39"/>
        <v>0</v>
      </c>
      <c r="AK98" s="53">
        <f t="shared" si="33"/>
        <v>0</v>
      </c>
    </row>
    <row r="99" spans="5:37" ht="13.5" hidden="1" customHeight="1">
      <c r="E99" s="51" t="s">
        <v>61</v>
      </c>
      <c r="F99" s="53">
        <f t="shared" ref="F99:AJ99" si="40">IF(COUNTIF(G$11:G$30,$E99)=0,0,1)</f>
        <v>0</v>
      </c>
      <c r="G99" s="53">
        <f t="shared" si="40"/>
        <v>0</v>
      </c>
      <c r="H99" s="53">
        <f t="shared" si="40"/>
        <v>0</v>
      </c>
      <c r="I99" s="53">
        <f t="shared" si="40"/>
        <v>0</v>
      </c>
      <c r="J99" s="53">
        <f t="shared" si="40"/>
        <v>0</v>
      </c>
      <c r="K99" s="53">
        <f t="shared" si="40"/>
        <v>0</v>
      </c>
      <c r="L99" s="53">
        <f t="shared" si="40"/>
        <v>0</v>
      </c>
      <c r="M99" s="53">
        <f t="shared" si="40"/>
        <v>0</v>
      </c>
      <c r="N99" s="53">
        <f t="shared" si="40"/>
        <v>0</v>
      </c>
      <c r="O99" s="53">
        <f t="shared" si="40"/>
        <v>0</v>
      </c>
      <c r="P99" s="53">
        <f t="shared" si="40"/>
        <v>0</v>
      </c>
      <c r="Q99" s="53">
        <f t="shared" si="40"/>
        <v>0</v>
      </c>
      <c r="R99" s="53">
        <f t="shared" si="40"/>
        <v>0</v>
      </c>
      <c r="S99" s="53">
        <f t="shared" si="40"/>
        <v>0</v>
      </c>
      <c r="T99" s="53">
        <f t="shared" si="40"/>
        <v>0</v>
      </c>
      <c r="U99" s="53">
        <f t="shared" si="40"/>
        <v>0</v>
      </c>
      <c r="V99" s="53">
        <f t="shared" si="40"/>
        <v>0</v>
      </c>
      <c r="W99" s="53">
        <f t="shared" si="40"/>
        <v>0</v>
      </c>
      <c r="X99" s="53">
        <f t="shared" si="40"/>
        <v>0</v>
      </c>
      <c r="Y99" s="53">
        <f t="shared" si="40"/>
        <v>0</v>
      </c>
      <c r="Z99" s="53">
        <f t="shared" si="40"/>
        <v>0</v>
      </c>
      <c r="AA99" s="53">
        <f t="shared" si="40"/>
        <v>0</v>
      </c>
      <c r="AB99" s="53">
        <f t="shared" si="40"/>
        <v>0</v>
      </c>
      <c r="AC99" s="53">
        <f t="shared" si="40"/>
        <v>0</v>
      </c>
      <c r="AD99" s="53">
        <f t="shared" si="40"/>
        <v>0</v>
      </c>
      <c r="AE99" s="53">
        <f t="shared" si="40"/>
        <v>0</v>
      </c>
      <c r="AF99" s="53">
        <f t="shared" si="40"/>
        <v>0</v>
      </c>
      <c r="AG99" s="53">
        <f t="shared" si="40"/>
        <v>0</v>
      </c>
      <c r="AH99" s="53">
        <f t="shared" si="40"/>
        <v>0</v>
      </c>
      <c r="AI99" s="53">
        <f t="shared" si="40"/>
        <v>0</v>
      </c>
      <c r="AJ99" s="53">
        <f t="shared" si="40"/>
        <v>0</v>
      </c>
      <c r="AK99" s="53">
        <f>COUNTIF(F99:AJ99,1)</f>
        <v>0</v>
      </c>
    </row>
    <row r="100" spans="5:37" ht="13.5" hidden="1" customHeight="1">
      <c r="E100" s="51" t="s">
        <v>106</v>
      </c>
      <c r="F100" s="53">
        <f t="shared" ref="F100:AJ100" si="41">IF(COUNTIF(G$11:G$30,$E100)=0,0,1)</f>
        <v>0</v>
      </c>
      <c r="G100" s="53">
        <f t="shared" si="41"/>
        <v>0</v>
      </c>
      <c r="H100" s="53">
        <f t="shared" si="41"/>
        <v>0</v>
      </c>
      <c r="I100" s="53">
        <f t="shared" si="41"/>
        <v>0</v>
      </c>
      <c r="J100" s="53">
        <f t="shared" si="41"/>
        <v>0</v>
      </c>
      <c r="K100" s="53">
        <f t="shared" si="41"/>
        <v>0</v>
      </c>
      <c r="L100" s="53">
        <f t="shared" si="41"/>
        <v>0</v>
      </c>
      <c r="M100" s="53">
        <f t="shared" si="41"/>
        <v>0</v>
      </c>
      <c r="N100" s="53">
        <f t="shared" si="41"/>
        <v>0</v>
      </c>
      <c r="O100" s="53">
        <f t="shared" si="41"/>
        <v>0</v>
      </c>
      <c r="P100" s="53">
        <f t="shared" si="41"/>
        <v>0</v>
      </c>
      <c r="Q100" s="53">
        <f t="shared" si="41"/>
        <v>0</v>
      </c>
      <c r="R100" s="53">
        <f t="shared" si="41"/>
        <v>0</v>
      </c>
      <c r="S100" s="53">
        <f t="shared" si="41"/>
        <v>0</v>
      </c>
      <c r="T100" s="53">
        <f t="shared" si="41"/>
        <v>0</v>
      </c>
      <c r="U100" s="53">
        <f t="shared" si="41"/>
        <v>0</v>
      </c>
      <c r="V100" s="53">
        <f t="shared" si="41"/>
        <v>0</v>
      </c>
      <c r="W100" s="53">
        <f t="shared" si="41"/>
        <v>0</v>
      </c>
      <c r="X100" s="53">
        <f t="shared" si="41"/>
        <v>0</v>
      </c>
      <c r="Y100" s="53">
        <f t="shared" si="41"/>
        <v>0</v>
      </c>
      <c r="Z100" s="53">
        <f t="shared" si="41"/>
        <v>0</v>
      </c>
      <c r="AA100" s="53">
        <f t="shared" si="41"/>
        <v>0</v>
      </c>
      <c r="AB100" s="53">
        <f t="shared" si="41"/>
        <v>0</v>
      </c>
      <c r="AC100" s="53">
        <f t="shared" si="41"/>
        <v>0</v>
      </c>
      <c r="AD100" s="53">
        <f t="shared" si="41"/>
        <v>0</v>
      </c>
      <c r="AE100" s="53">
        <f t="shared" si="41"/>
        <v>0</v>
      </c>
      <c r="AF100" s="53">
        <f t="shared" si="41"/>
        <v>0</v>
      </c>
      <c r="AG100" s="53">
        <f t="shared" si="41"/>
        <v>0</v>
      </c>
      <c r="AH100" s="53">
        <f t="shared" si="41"/>
        <v>0</v>
      </c>
      <c r="AI100" s="53">
        <f t="shared" si="41"/>
        <v>0</v>
      </c>
      <c r="AJ100" s="53">
        <f t="shared" si="41"/>
        <v>0</v>
      </c>
      <c r="AK100" s="53">
        <f>COUNTIF(F100:AJ100,1)</f>
        <v>0</v>
      </c>
    </row>
    <row r="101" spans="5:37" ht="13.5" hidden="1" customHeight="1">
      <c r="E101" s="51" t="s">
        <v>107</v>
      </c>
      <c r="F101" s="53">
        <f t="shared" ref="F101:AJ101" si="42">IF(COUNTIF(G$11:G$30,$E101)=0,0,1)</f>
        <v>0</v>
      </c>
      <c r="G101" s="53">
        <f t="shared" si="42"/>
        <v>0</v>
      </c>
      <c r="H101" s="53">
        <f t="shared" si="42"/>
        <v>0</v>
      </c>
      <c r="I101" s="53">
        <f t="shared" si="42"/>
        <v>0</v>
      </c>
      <c r="J101" s="53">
        <f t="shared" si="42"/>
        <v>0</v>
      </c>
      <c r="K101" s="53">
        <f t="shared" si="42"/>
        <v>0</v>
      </c>
      <c r="L101" s="53">
        <f t="shared" si="42"/>
        <v>0</v>
      </c>
      <c r="M101" s="53">
        <f t="shared" si="42"/>
        <v>0</v>
      </c>
      <c r="N101" s="53">
        <f t="shared" si="42"/>
        <v>0</v>
      </c>
      <c r="O101" s="53">
        <f t="shared" si="42"/>
        <v>0</v>
      </c>
      <c r="P101" s="53">
        <f t="shared" si="42"/>
        <v>0</v>
      </c>
      <c r="Q101" s="53">
        <f t="shared" si="42"/>
        <v>0</v>
      </c>
      <c r="R101" s="53">
        <f t="shared" si="42"/>
        <v>0</v>
      </c>
      <c r="S101" s="53">
        <f t="shared" si="42"/>
        <v>0</v>
      </c>
      <c r="T101" s="53">
        <f t="shared" si="42"/>
        <v>0</v>
      </c>
      <c r="U101" s="53">
        <f t="shared" si="42"/>
        <v>0</v>
      </c>
      <c r="V101" s="53">
        <f t="shared" si="42"/>
        <v>0</v>
      </c>
      <c r="W101" s="53">
        <f t="shared" si="42"/>
        <v>0</v>
      </c>
      <c r="X101" s="53">
        <f t="shared" si="42"/>
        <v>0</v>
      </c>
      <c r="Y101" s="53">
        <f t="shared" si="42"/>
        <v>0</v>
      </c>
      <c r="Z101" s="53">
        <f t="shared" si="42"/>
        <v>0</v>
      </c>
      <c r="AA101" s="53">
        <f t="shared" si="42"/>
        <v>0</v>
      </c>
      <c r="AB101" s="53">
        <f t="shared" si="42"/>
        <v>0</v>
      </c>
      <c r="AC101" s="53">
        <f t="shared" si="42"/>
        <v>0</v>
      </c>
      <c r="AD101" s="53">
        <f t="shared" si="42"/>
        <v>0</v>
      </c>
      <c r="AE101" s="53">
        <f t="shared" si="42"/>
        <v>0</v>
      </c>
      <c r="AF101" s="53">
        <f t="shared" si="42"/>
        <v>0</v>
      </c>
      <c r="AG101" s="53">
        <f t="shared" si="42"/>
        <v>0</v>
      </c>
      <c r="AH101" s="53">
        <f t="shared" si="42"/>
        <v>0</v>
      </c>
      <c r="AI101" s="53">
        <f t="shared" si="42"/>
        <v>0</v>
      </c>
      <c r="AJ101" s="53">
        <f t="shared" si="42"/>
        <v>0</v>
      </c>
      <c r="AK101" s="53">
        <f>COUNTIF(F101:AJ101,1)</f>
        <v>0</v>
      </c>
    </row>
    <row r="102" spans="5:37" ht="13.5" hidden="1" customHeight="1">
      <c r="E102" s="51" t="s">
        <v>108</v>
      </c>
      <c r="F102" s="53">
        <f t="shared" ref="F102:AJ102" si="43">IF(COUNTIF(G$11:G$30,$E102)=0,0,1)</f>
        <v>0</v>
      </c>
      <c r="G102" s="53">
        <f t="shared" si="43"/>
        <v>0</v>
      </c>
      <c r="H102" s="53">
        <f t="shared" si="43"/>
        <v>0</v>
      </c>
      <c r="I102" s="53">
        <f t="shared" si="43"/>
        <v>0</v>
      </c>
      <c r="J102" s="53">
        <f t="shared" si="43"/>
        <v>0</v>
      </c>
      <c r="K102" s="53">
        <f t="shared" si="43"/>
        <v>0</v>
      </c>
      <c r="L102" s="53">
        <f t="shared" si="43"/>
        <v>0</v>
      </c>
      <c r="M102" s="53">
        <f t="shared" si="43"/>
        <v>0</v>
      </c>
      <c r="N102" s="53">
        <f t="shared" si="43"/>
        <v>0</v>
      </c>
      <c r="O102" s="53">
        <f t="shared" si="43"/>
        <v>0</v>
      </c>
      <c r="P102" s="53">
        <f t="shared" si="43"/>
        <v>0</v>
      </c>
      <c r="Q102" s="53">
        <f t="shared" si="43"/>
        <v>0</v>
      </c>
      <c r="R102" s="53">
        <f t="shared" si="43"/>
        <v>0</v>
      </c>
      <c r="S102" s="53">
        <f t="shared" si="43"/>
        <v>0</v>
      </c>
      <c r="T102" s="53">
        <f t="shared" si="43"/>
        <v>0</v>
      </c>
      <c r="U102" s="53">
        <f t="shared" si="43"/>
        <v>0</v>
      </c>
      <c r="V102" s="53">
        <f t="shared" si="43"/>
        <v>0</v>
      </c>
      <c r="W102" s="53">
        <f t="shared" si="43"/>
        <v>0</v>
      </c>
      <c r="X102" s="53">
        <f t="shared" si="43"/>
        <v>0</v>
      </c>
      <c r="Y102" s="53">
        <f t="shared" si="43"/>
        <v>0</v>
      </c>
      <c r="Z102" s="53">
        <f t="shared" si="43"/>
        <v>0</v>
      </c>
      <c r="AA102" s="53">
        <f t="shared" si="43"/>
        <v>0</v>
      </c>
      <c r="AB102" s="53">
        <f t="shared" si="43"/>
        <v>0</v>
      </c>
      <c r="AC102" s="53">
        <f t="shared" si="43"/>
        <v>0</v>
      </c>
      <c r="AD102" s="53">
        <f t="shared" si="43"/>
        <v>0</v>
      </c>
      <c r="AE102" s="53">
        <f t="shared" si="43"/>
        <v>0</v>
      </c>
      <c r="AF102" s="53">
        <f t="shared" si="43"/>
        <v>0</v>
      </c>
      <c r="AG102" s="53">
        <f t="shared" si="43"/>
        <v>0</v>
      </c>
      <c r="AH102" s="53">
        <f t="shared" si="43"/>
        <v>0</v>
      </c>
      <c r="AI102" s="53">
        <f t="shared" si="43"/>
        <v>0</v>
      </c>
      <c r="AJ102" s="53">
        <f t="shared" si="43"/>
        <v>0</v>
      </c>
      <c r="AK102" s="53">
        <f>COUNTIF(F102:AJ102,1)</f>
        <v>0</v>
      </c>
    </row>
    <row r="103" spans="5:37" ht="13.5" hidden="1" customHeight="1">
      <c r="E103" s="51" t="s">
        <v>109</v>
      </c>
      <c r="F103" s="53">
        <f t="shared" ref="F103:AJ103" si="44">IF(COUNTIF(G$11:G$30,$E103)=0,0,1)</f>
        <v>0</v>
      </c>
      <c r="G103" s="53">
        <f t="shared" si="44"/>
        <v>0</v>
      </c>
      <c r="H103" s="53">
        <f t="shared" si="44"/>
        <v>0</v>
      </c>
      <c r="I103" s="53">
        <f t="shared" si="44"/>
        <v>0</v>
      </c>
      <c r="J103" s="53">
        <f t="shared" si="44"/>
        <v>0</v>
      </c>
      <c r="K103" s="53">
        <f t="shared" si="44"/>
        <v>0</v>
      </c>
      <c r="L103" s="53">
        <f t="shared" si="44"/>
        <v>0</v>
      </c>
      <c r="M103" s="53">
        <f t="shared" si="44"/>
        <v>0</v>
      </c>
      <c r="N103" s="53">
        <f t="shared" si="44"/>
        <v>0</v>
      </c>
      <c r="O103" s="53">
        <f t="shared" si="44"/>
        <v>0</v>
      </c>
      <c r="P103" s="53">
        <f t="shared" si="44"/>
        <v>0</v>
      </c>
      <c r="Q103" s="53">
        <f t="shared" si="44"/>
        <v>0</v>
      </c>
      <c r="R103" s="53">
        <f t="shared" si="44"/>
        <v>0</v>
      </c>
      <c r="S103" s="53">
        <f t="shared" si="44"/>
        <v>0</v>
      </c>
      <c r="T103" s="53">
        <f t="shared" si="44"/>
        <v>0</v>
      </c>
      <c r="U103" s="53">
        <f t="shared" si="44"/>
        <v>0</v>
      </c>
      <c r="V103" s="53">
        <f t="shared" si="44"/>
        <v>0</v>
      </c>
      <c r="W103" s="53">
        <f t="shared" si="44"/>
        <v>0</v>
      </c>
      <c r="X103" s="53">
        <f t="shared" si="44"/>
        <v>0</v>
      </c>
      <c r="Y103" s="53">
        <f t="shared" si="44"/>
        <v>0</v>
      </c>
      <c r="Z103" s="53">
        <f t="shared" si="44"/>
        <v>0</v>
      </c>
      <c r="AA103" s="53">
        <f t="shared" si="44"/>
        <v>0</v>
      </c>
      <c r="AB103" s="53">
        <f t="shared" si="44"/>
        <v>0</v>
      </c>
      <c r="AC103" s="53">
        <f t="shared" si="44"/>
        <v>0</v>
      </c>
      <c r="AD103" s="53">
        <f t="shared" si="44"/>
        <v>0</v>
      </c>
      <c r="AE103" s="53">
        <f t="shared" si="44"/>
        <v>0</v>
      </c>
      <c r="AF103" s="53">
        <f t="shared" si="44"/>
        <v>0</v>
      </c>
      <c r="AG103" s="53">
        <f t="shared" si="44"/>
        <v>0</v>
      </c>
      <c r="AH103" s="53">
        <f t="shared" si="44"/>
        <v>0</v>
      </c>
      <c r="AI103" s="53">
        <f t="shared" si="44"/>
        <v>0</v>
      </c>
      <c r="AJ103" s="53">
        <f t="shared" si="44"/>
        <v>0</v>
      </c>
      <c r="AK103" s="53">
        <f>COUNTIF(F103:AJ103,1)</f>
        <v>0</v>
      </c>
    </row>
    <row r="104" spans="5:37" ht="13.5" hidden="1" customHeight="1">
      <c r="E104" s="51" t="s">
        <v>66</v>
      </c>
      <c r="F104" s="53">
        <f t="shared" ref="F104:AJ104" si="45">IF(COUNTIF(G$11:G$30,$E104)=0,0,1)</f>
        <v>0</v>
      </c>
      <c r="G104" s="53">
        <f t="shared" si="45"/>
        <v>0</v>
      </c>
      <c r="H104" s="53">
        <f t="shared" si="45"/>
        <v>0</v>
      </c>
      <c r="I104" s="53">
        <f t="shared" si="45"/>
        <v>0</v>
      </c>
      <c r="J104" s="53">
        <f t="shared" si="45"/>
        <v>0</v>
      </c>
      <c r="K104" s="53">
        <f t="shared" si="45"/>
        <v>0</v>
      </c>
      <c r="L104" s="53">
        <f t="shared" si="45"/>
        <v>0</v>
      </c>
      <c r="M104" s="53">
        <f t="shared" si="45"/>
        <v>0</v>
      </c>
      <c r="N104" s="53">
        <f t="shared" si="45"/>
        <v>0</v>
      </c>
      <c r="O104" s="53">
        <f t="shared" si="45"/>
        <v>0</v>
      </c>
      <c r="P104" s="53">
        <f t="shared" si="45"/>
        <v>0</v>
      </c>
      <c r="Q104" s="53">
        <f t="shared" si="45"/>
        <v>0</v>
      </c>
      <c r="R104" s="53">
        <f t="shared" si="45"/>
        <v>0</v>
      </c>
      <c r="S104" s="53">
        <f t="shared" si="45"/>
        <v>0</v>
      </c>
      <c r="T104" s="53">
        <f t="shared" si="45"/>
        <v>0</v>
      </c>
      <c r="U104" s="53">
        <f t="shared" si="45"/>
        <v>0</v>
      </c>
      <c r="V104" s="53">
        <f t="shared" si="45"/>
        <v>0</v>
      </c>
      <c r="W104" s="53">
        <f t="shared" si="45"/>
        <v>0</v>
      </c>
      <c r="X104" s="53">
        <f t="shared" si="45"/>
        <v>0</v>
      </c>
      <c r="Y104" s="53">
        <f t="shared" si="45"/>
        <v>0</v>
      </c>
      <c r="Z104" s="53">
        <f t="shared" si="45"/>
        <v>0</v>
      </c>
      <c r="AA104" s="53">
        <f t="shared" si="45"/>
        <v>0</v>
      </c>
      <c r="AB104" s="53">
        <f t="shared" si="45"/>
        <v>0</v>
      </c>
      <c r="AC104" s="53">
        <f t="shared" si="45"/>
        <v>0</v>
      </c>
      <c r="AD104" s="53">
        <f t="shared" si="45"/>
        <v>0</v>
      </c>
      <c r="AE104" s="53">
        <f t="shared" si="45"/>
        <v>0</v>
      </c>
      <c r="AF104" s="53">
        <f t="shared" si="45"/>
        <v>0</v>
      </c>
      <c r="AG104" s="53">
        <f t="shared" si="45"/>
        <v>0</v>
      </c>
      <c r="AH104" s="53">
        <f t="shared" si="45"/>
        <v>0</v>
      </c>
      <c r="AI104" s="53">
        <f t="shared" si="45"/>
        <v>0</v>
      </c>
      <c r="AJ104" s="53">
        <f t="shared" si="45"/>
        <v>0</v>
      </c>
      <c r="AK104" s="53">
        <f t="shared" si="33"/>
        <v>0</v>
      </c>
    </row>
    <row r="105" spans="5:37" ht="13.5" hidden="1" customHeight="1">
      <c r="E105" s="51" t="s">
        <v>67</v>
      </c>
      <c r="F105" s="53">
        <f t="shared" ref="F105:AJ105" si="46">IF(COUNTIF(G$11:G$30,$E105)=0,0,1)</f>
        <v>0</v>
      </c>
      <c r="G105" s="53">
        <f t="shared" si="46"/>
        <v>0</v>
      </c>
      <c r="H105" s="53">
        <f t="shared" si="46"/>
        <v>0</v>
      </c>
      <c r="I105" s="53">
        <f t="shared" si="46"/>
        <v>0</v>
      </c>
      <c r="J105" s="53">
        <f t="shared" si="46"/>
        <v>0</v>
      </c>
      <c r="K105" s="53">
        <f t="shared" si="46"/>
        <v>0</v>
      </c>
      <c r="L105" s="53">
        <f t="shared" si="46"/>
        <v>0</v>
      </c>
      <c r="M105" s="53">
        <f t="shared" si="46"/>
        <v>0</v>
      </c>
      <c r="N105" s="53">
        <f t="shared" si="46"/>
        <v>0</v>
      </c>
      <c r="O105" s="53">
        <f t="shared" si="46"/>
        <v>0</v>
      </c>
      <c r="P105" s="53">
        <f t="shared" si="46"/>
        <v>0</v>
      </c>
      <c r="Q105" s="53">
        <f t="shared" si="46"/>
        <v>0</v>
      </c>
      <c r="R105" s="53">
        <f t="shared" si="46"/>
        <v>0</v>
      </c>
      <c r="S105" s="53">
        <f t="shared" si="46"/>
        <v>0</v>
      </c>
      <c r="T105" s="53">
        <f t="shared" si="46"/>
        <v>0</v>
      </c>
      <c r="U105" s="53">
        <f t="shared" si="46"/>
        <v>0</v>
      </c>
      <c r="V105" s="53">
        <f t="shared" si="46"/>
        <v>0</v>
      </c>
      <c r="W105" s="53">
        <f t="shared" si="46"/>
        <v>0</v>
      </c>
      <c r="X105" s="53">
        <f t="shared" si="46"/>
        <v>0</v>
      </c>
      <c r="Y105" s="53">
        <f t="shared" si="46"/>
        <v>0</v>
      </c>
      <c r="Z105" s="53">
        <f t="shared" si="46"/>
        <v>0</v>
      </c>
      <c r="AA105" s="53">
        <f t="shared" si="46"/>
        <v>0</v>
      </c>
      <c r="AB105" s="53">
        <f t="shared" si="46"/>
        <v>0</v>
      </c>
      <c r="AC105" s="53">
        <f t="shared" si="46"/>
        <v>0</v>
      </c>
      <c r="AD105" s="53">
        <f t="shared" si="46"/>
        <v>0</v>
      </c>
      <c r="AE105" s="53">
        <f t="shared" si="46"/>
        <v>0</v>
      </c>
      <c r="AF105" s="53">
        <f t="shared" si="46"/>
        <v>0</v>
      </c>
      <c r="AG105" s="53">
        <f t="shared" si="46"/>
        <v>0</v>
      </c>
      <c r="AH105" s="53">
        <f t="shared" si="46"/>
        <v>0</v>
      </c>
      <c r="AI105" s="53">
        <f t="shared" si="46"/>
        <v>0</v>
      </c>
      <c r="AJ105" s="53">
        <f t="shared" si="46"/>
        <v>0</v>
      </c>
      <c r="AK105" s="53">
        <f t="shared" si="33"/>
        <v>0</v>
      </c>
    </row>
    <row r="106" spans="5:37" ht="13.5" hidden="1" customHeight="1">
      <c r="E106" s="51" t="s">
        <v>68</v>
      </c>
      <c r="F106" s="53">
        <f t="shared" ref="F106:AJ106" si="47">IF(COUNTIF(G$11:G$30,$E106)=0,0,1)</f>
        <v>0</v>
      </c>
      <c r="G106" s="53">
        <f t="shared" si="47"/>
        <v>0</v>
      </c>
      <c r="H106" s="53">
        <f t="shared" si="47"/>
        <v>0</v>
      </c>
      <c r="I106" s="53">
        <f t="shared" si="47"/>
        <v>0</v>
      </c>
      <c r="J106" s="53">
        <f t="shared" si="47"/>
        <v>0</v>
      </c>
      <c r="K106" s="53">
        <f t="shared" si="47"/>
        <v>0</v>
      </c>
      <c r="L106" s="53">
        <f t="shared" si="47"/>
        <v>0</v>
      </c>
      <c r="M106" s="53">
        <f t="shared" si="47"/>
        <v>0</v>
      </c>
      <c r="N106" s="53">
        <f t="shared" si="47"/>
        <v>0</v>
      </c>
      <c r="O106" s="53">
        <f t="shared" si="47"/>
        <v>0</v>
      </c>
      <c r="P106" s="53">
        <f t="shared" si="47"/>
        <v>0</v>
      </c>
      <c r="Q106" s="53">
        <f t="shared" si="47"/>
        <v>0</v>
      </c>
      <c r="R106" s="53">
        <f t="shared" si="47"/>
        <v>0</v>
      </c>
      <c r="S106" s="53">
        <f t="shared" si="47"/>
        <v>0</v>
      </c>
      <c r="T106" s="53">
        <f t="shared" si="47"/>
        <v>0</v>
      </c>
      <c r="U106" s="53">
        <f t="shared" si="47"/>
        <v>0</v>
      </c>
      <c r="V106" s="53">
        <f t="shared" si="47"/>
        <v>0</v>
      </c>
      <c r="W106" s="53">
        <f t="shared" si="47"/>
        <v>0</v>
      </c>
      <c r="X106" s="53">
        <f t="shared" si="47"/>
        <v>0</v>
      </c>
      <c r="Y106" s="53">
        <f t="shared" si="47"/>
        <v>0</v>
      </c>
      <c r="Z106" s="53">
        <f t="shared" si="47"/>
        <v>0</v>
      </c>
      <c r="AA106" s="53">
        <f t="shared" si="47"/>
        <v>0</v>
      </c>
      <c r="AB106" s="53">
        <f t="shared" si="47"/>
        <v>0</v>
      </c>
      <c r="AC106" s="53">
        <f t="shared" si="47"/>
        <v>0</v>
      </c>
      <c r="AD106" s="53">
        <f t="shared" si="47"/>
        <v>0</v>
      </c>
      <c r="AE106" s="53">
        <f t="shared" si="47"/>
        <v>0</v>
      </c>
      <c r="AF106" s="53">
        <f t="shared" si="47"/>
        <v>0</v>
      </c>
      <c r="AG106" s="53">
        <f t="shared" si="47"/>
        <v>0</v>
      </c>
      <c r="AH106" s="53">
        <f t="shared" si="47"/>
        <v>0</v>
      </c>
      <c r="AI106" s="53">
        <f t="shared" si="47"/>
        <v>0</v>
      </c>
      <c r="AJ106" s="53">
        <f t="shared" si="47"/>
        <v>0</v>
      </c>
      <c r="AK106" s="53">
        <f t="shared" si="33"/>
        <v>0</v>
      </c>
    </row>
    <row r="107" spans="5:37" ht="13.5" customHeight="1"/>
  </sheetData>
  <sheetProtection password="FA31" sheet="1" objects="1" scenarios="1"/>
  <mergeCells count="502">
    <mergeCell ref="BE37:BE38"/>
    <mergeCell ref="BE39:BE40"/>
    <mergeCell ref="BE41:BE42"/>
    <mergeCell ref="BE43:BE44"/>
    <mergeCell ref="BE45:BE46"/>
    <mergeCell ref="BE47:BE48"/>
    <mergeCell ref="BE49:BE50"/>
    <mergeCell ref="BE51:BE52"/>
    <mergeCell ref="BE53:BE54"/>
    <mergeCell ref="BE19:BE20"/>
    <mergeCell ref="BE21:BE22"/>
    <mergeCell ref="BE23:BE24"/>
    <mergeCell ref="BE25:BE26"/>
    <mergeCell ref="BE27:BE28"/>
    <mergeCell ref="BE29:BE30"/>
    <mergeCell ref="BE31:BE32"/>
    <mergeCell ref="BE33:BE34"/>
    <mergeCell ref="BE35:BE36"/>
    <mergeCell ref="AM5:AO5"/>
    <mergeCell ref="AN1:AO1"/>
    <mergeCell ref="AN2:AO3"/>
    <mergeCell ref="BE7:BE8"/>
    <mergeCell ref="BE9:BE10"/>
    <mergeCell ref="BE11:BE12"/>
    <mergeCell ref="BE13:BE14"/>
    <mergeCell ref="BE15:BE16"/>
    <mergeCell ref="BE17:BE18"/>
    <mergeCell ref="AW15:AW16"/>
    <mergeCell ref="AX15:AX16"/>
    <mergeCell ref="AY15:AY16"/>
    <mergeCell ref="BB17:BB18"/>
    <mergeCell ref="BC17:BC18"/>
    <mergeCell ref="BD17:BD18"/>
    <mergeCell ref="AS3:AV5"/>
    <mergeCell ref="AW3:BB5"/>
    <mergeCell ref="BB7:BB8"/>
    <mergeCell ref="BC7:BC8"/>
    <mergeCell ref="BD7:BD8"/>
    <mergeCell ref="AU7:AU8"/>
    <mergeCell ref="AV7:AV8"/>
    <mergeCell ref="AR63:AT63"/>
    <mergeCell ref="AR57:AT58"/>
    <mergeCell ref="AU57:AU58"/>
    <mergeCell ref="AV57:AV58"/>
    <mergeCell ref="AW57:AW58"/>
    <mergeCell ref="AX57:AX58"/>
    <mergeCell ref="AY57:AY58"/>
    <mergeCell ref="AZ57:AZ58"/>
    <mergeCell ref="BA57:BA58"/>
    <mergeCell ref="AR61:AT61"/>
    <mergeCell ref="AR62:AT62"/>
    <mergeCell ref="BD55:BD56"/>
    <mergeCell ref="BF55:BF56"/>
    <mergeCell ref="BG55:BG56"/>
    <mergeCell ref="AR59:AT59"/>
    <mergeCell ref="AR60:AT60"/>
    <mergeCell ref="AY55:AY56"/>
    <mergeCell ref="AZ55:AZ56"/>
    <mergeCell ref="BA55:BA56"/>
    <mergeCell ref="BB55:BB56"/>
    <mergeCell ref="BC55:BC56"/>
    <mergeCell ref="AR55:AT56"/>
    <mergeCell ref="AU55:AU56"/>
    <mergeCell ref="AV55:AV56"/>
    <mergeCell ref="AW55:AW56"/>
    <mergeCell ref="AX55:AX56"/>
    <mergeCell ref="BB57:BB58"/>
    <mergeCell ref="BC57:BC58"/>
    <mergeCell ref="BD57:BD58"/>
    <mergeCell ref="BF57:BF58"/>
    <mergeCell ref="BG57:BG58"/>
    <mergeCell ref="BE55:BE56"/>
    <mergeCell ref="BE57:BE58"/>
    <mergeCell ref="BB43:BB44"/>
    <mergeCell ref="AS43:AS44"/>
    <mergeCell ref="AT43:AT44"/>
    <mergeCell ref="AU43:AU44"/>
    <mergeCell ref="BF45:BF46"/>
    <mergeCell ref="BG45:BG46"/>
    <mergeCell ref="AS47:AS48"/>
    <mergeCell ref="AT47:AT48"/>
    <mergeCell ref="AU47:AU48"/>
    <mergeCell ref="AV47:AV48"/>
    <mergeCell ref="AW47:AW48"/>
    <mergeCell ref="AX47:AX48"/>
    <mergeCell ref="AY47:AY48"/>
    <mergeCell ref="AZ47:AZ48"/>
    <mergeCell ref="BA47:BA48"/>
    <mergeCell ref="BB47:BB48"/>
    <mergeCell ref="BC47:BC48"/>
    <mergeCell ref="BD47:BD48"/>
    <mergeCell ref="BF47:BF48"/>
    <mergeCell ref="BG47:BG48"/>
    <mergeCell ref="AX41:AX42"/>
    <mergeCell ref="AY41:AY42"/>
    <mergeCell ref="AZ41:AZ42"/>
    <mergeCell ref="BA41:BA42"/>
    <mergeCell ref="BC43:BC44"/>
    <mergeCell ref="BD43:BD44"/>
    <mergeCell ref="BF43:BF44"/>
    <mergeCell ref="BG43:BG44"/>
    <mergeCell ref="AS45:AS46"/>
    <mergeCell ref="AT45:AT46"/>
    <mergeCell ref="AU45:AU46"/>
    <mergeCell ref="AV45:AV46"/>
    <mergeCell ref="AW45:AW46"/>
    <mergeCell ref="AX45:AX46"/>
    <mergeCell ref="AY45:AY46"/>
    <mergeCell ref="AZ45:AZ46"/>
    <mergeCell ref="BA45:BA46"/>
    <mergeCell ref="BB45:BB46"/>
    <mergeCell ref="BC45:BC46"/>
    <mergeCell ref="BD45:BD46"/>
    <mergeCell ref="AX43:AX44"/>
    <mergeCell ref="AY43:AY44"/>
    <mergeCell ref="AZ43:AZ44"/>
    <mergeCell ref="BA43:BA44"/>
    <mergeCell ref="BF37:BF38"/>
    <mergeCell ref="BG37:BG38"/>
    <mergeCell ref="AR39:AR48"/>
    <mergeCell ref="AS39:AS40"/>
    <mergeCell ref="AT39:AT40"/>
    <mergeCell ref="AU39:AU40"/>
    <mergeCell ref="AV39:AV40"/>
    <mergeCell ref="AW39:AW40"/>
    <mergeCell ref="AX39:AX40"/>
    <mergeCell ref="AY39:AY40"/>
    <mergeCell ref="AZ39:AZ40"/>
    <mergeCell ref="BA39:BA40"/>
    <mergeCell ref="BB39:BB40"/>
    <mergeCell ref="BC39:BC40"/>
    <mergeCell ref="BD39:BD40"/>
    <mergeCell ref="BF39:BF40"/>
    <mergeCell ref="AV43:AV44"/>
    <mergeCell ref="AW43:AW44"/>
    <mergeCell ref="BB41:BB42"/>
    <mergeCell ref="BC41:BC42"/>
    <mergeCell ref="BD41:BD42"/>
    <mergeCell ref="BF41:BF42"/>
    <mergeCell ref="BG41:BG42"/>
    <mergeCell ref="AW41:AW42"/>
    <mergeCell ref="BB37:BB38"/>
    <mergeCell ref="BC37:BC38"/>
    <mergeCell ref="BD37:BD38"/>
    <mergeCell ref="AX35:AX36"/>
    <mergeCell ref="AY35:AY36"/>
    <mergeCell ref="AZ35:AZ36"/>
    <mergeCell ref="BA35:BA36"/>
    <mergeCell ref="BB35:BB36"/>
    <mergeCell ref="AS35:AS36"/>
    <mergeCell ref="AT35:AT36"/>
    <mergeCell ref="AU35:AU36"/>
    <mergeCell ref="AS37:AS38"/>
    <mergeCell ref="AT37:AT38"/>
    <mergeCell ref="AU37:AU38"/>
    <mergeCell ref="AV37:AV38"/>
    <mergeCell ref="AW37:AW38"/>
    <mergeCell ref="AX37:AX38"/>
    <mergeCell ref="AY37:AY38"/>
    <mergeCell ref="AZ37:AZ38"/>
    <mergeCell ref="BA37:BA38"/>
    <mergeCell ref="AV35:AV36"/>
    <mergeCell ref="AW35:AW36"/>
    <mergeCell ref="BC35:BC36"/>
    <mergeCell ref="BD35:BD36"/>
    <mergeCell ref="BG31:BG32"/>
    <mergeCell ref="AS33:AS34"/>
    <mergeCell ref="AT33:AT34"/>
    <mergeCell ref="AU33:AU34"/>
    <mergeCell ref="AV33:AV34"/>
    <mergeCell ref="AW33:AW34"/>
    <mergeCell ref="AX33:AX34"/>
    <mergeCell ref="AY33:AY34"/>
    <mergeCell ref="AZ33:AZ34"/>
    <mergeCell ref="BA33:BA34"/>
    <mergeCell ref="BB33:BB34"/>
    <mergeCell ref="BC33:BC34"/>
    <mergeCell ref="BD33:BD34"/>
    <mergeCell ref="BF33:BF34"/>
    <mergeCell ref="BG33:BG34"/>
    <mergeCell ref="BF35:BF36"/>
    <mergeCell ref="BG35:BG36"/>
    <mergeCell ref="BD29:BD30"/>
    <mergeCell ref="BF29:BF30"/>
    <mergeCell ref="BG29:BG30"/>
    <mergeCell ref="AS31:AS32"/>
    <mergeCell ref="AT31:AT32"/>
    <mergeCell ref="AU31:AU32"/>
    <mergeCell ref="AV31:AV32"/>
    <mergeCell ref="AW31:AW32"/>
    <mergeCell ref="AX31:AX32"/>
    <mergeCell ref="AY31:AY32"/>
    <mergeCell ref="AZ31:AZ32"/>
    <mergeCell ref="BA31:BA32"/>
    <mergeCell ref="BB31:BB32"/>
    <mergeCell ref="BC31:BC32"/>
    <mergeCell ref="BD31:BD32"/>
    <mergeCell ref="BF31:BF32"/>
    <mergeCell ref="AY29:AY30"/>
    <mergeCell ref="AZ29:AZ30"/>
    <mergeCell ref="BA29:BA30"/>
    <mergeCell ref="BB29:BB30"/>
    <mergeCell ref="BC29:BC30"/>
    <mergeCell ref="AU29:AU30"/>
    <mergeCell ref="BD27:BD28"/>
    <mergeCell ref="BF27:BF28"/>
    <mergeCell ref="BG27:BG28"/>
    <mergeCell ref="BA25:BA26"/>
    <mergeCell ref="BB25:BB26"/>
    <mergeCell ref="BC25:BC26"/>
    <mergeCell ref="BD25:BD26"/>
    <mergeCell ref="BF25:BF26"/>
    <mergeCell ref="AZ25:AZ26"/>
    <mergeCell ref="BG25:BG26"/>
    <mergeCell ref="AU25:AU26"/>
    <mergeCell ref="AV25:AV26"/>
    <mergeCell ref="BB23:BB24"/>
    <mergeCell ref="BC23:BC24"/>
    <mergeCell ref="AV29:AV30"/>
    <mergeCell ref="AW29:AW30"/>
    <mergeCell ref="BB27:BB28"/>
    <mergeCell ref="BC27:BC28"/>
    <mergeCell ref="AW25:AW26"/>
    <mergeCell ref="AX25:AX26"/>
    <mergeCell ref="AY25:AY26"/>
    <mergeCell ref="AX29:AX30"/>
    <mergeCell ref="AU27:AU28"/>
    <mergeCell ref="AV27:AV28"/>
    <mergeCell ref="AW27:AW28"/>
    <mergeCell ref="AX27:AX28"/>
    <mergeCell ref="AY27:AY28"/>
    <mergeCell ref="AZ27:AZ28"/>
    <mergeCell ref="BA27:BA28"/>
    <mergeCell ref="AU23:AU24"/>
    <mergeCell ref="AV23:AV24"/>
    <mergeCell ref="BB19:BB20"/>
    <mergeCell ref="BC19:BC20"/>
    <mergeCell ref="BD19:BD20"/>
    <mergeCell ref="BF23:BF24"/>
    <mergeCell ref="BG23:BG24"/>
    <mergeCell ref="AW23:AW24"/>
    <mergeCell ref="AX23:AX24"/>
    <mergeCell ref="AY23:AY24"/>
    <mergeCell ref="AZ23:AZ24"/>
    <mergeCell ref="BA23:BA24"/>
    <mergeCell ref="BC21:BC22"/>
    <mergeCell ref="BD21:BD22"/>
    <mergeCell ref="BF21:BF22"/>
    <mergeCell ref="BG21:BG22"/>
    <mergeCell ref="AW21:AW22"/>
    <mergeCell ref="AX21:AX22"/>
    <mergeCell ref="AY21:AY22"/>
    <mergeCell ref="AZ21:AZ22"/>
    <mergeCell ref="BA21:BA22"/>
    <mergeCell ref="BD23:BD24"/>
    <mergeCell ref="BF19:BF20"/>
    <mergeCell ref="BG19:BG20"/>
    <mergeCell ref="AW19:AW20"/>
    <mergeCell ref="AX19:AX20"/>
    <mergeCell ref="BF17:BF18"/>
    <mergeCell ref="BG17:BG18"/>
    <mergeCell ref="AW17:AW18"/>
    <mergeCell ref="AX17:AX18"/>
    <mergeCell ref="AY17:AY18"/>
    <mergeCell ref="AZ17:AZ18"/>
    <mergeCell ref="BA17:BA18"/>
    <mergeCell ref="AZ15:AZ16"/>
    <mergeCell ref="BA15:BA16"/>
    <mergeCell ref="BG15:BG16"/>
    <mergeCell ref="AY19:AY20"/>
    <mergeCell ref="AZ19:AZ20"/>
    <mergeCell ref="BA19:BA20"/>
    <mergeCell ref="BB21:BB22"/>
    <mergeCell ref="BN12:BN15"/>
    <mergeCell ref="BO12:BO15"/>
    <mergeCell ref="AS13:AS14"/>
    <mergeCell ref="AT13:AT14"/>
    <mergeCell ref="AU13:AU14"/>
    <mergeCell ref="AV13:AV14"/>
    <mergeCell ref="AW13:AW14"/>
    <mergeCell ref="AX13:AX14"/>
    <mergeCell ref="AY13:AY14"/>
    <mergeCell ref="AZ13:AZ14"/>
    <mergeCell ref="BA13:BA14"/>
    <mergeCell ref="BB13:BB14"/>
    <mergeCell ref="BC13:BC14"/>
    <mergeCell ref="BD13:BD14"/>
    <mergeCell ref="BF13:BF14"/>
    <mergeCell ref="BG13:BG14"/>
    <mergeCell ref="BB15:BB16"/>
    <mergeCell ref="BC15:BC16"/>
    <mergeCell ref="BD15:BD16"/>
    <mergeCell ref="BF15:BF16"/>
    <mergeCell ref="BI9:BJ9"/>
    <mergeCell ref="AS11:AS12"/>
    <mergeCell ref="AT11:AT12"/>
    <mergeCell ref="AU11:AU12"/>
    <mergeCell ref="AV11:AV12"/>
    <mergeCell ref="AW11:AW12"/>
    <mergeCell ref="AX11:AX12"/>
    <mergeCell ref="AY11:AY12"/>
    <mergeCell ref="AZ11:AZ12"/>
    <mergeCell ref="BA11:BA12"/>
    <mergeCell ref="BB11:BB12"/>
    <mergeCell ref="BC11:BC12"/>
    <mergeCell ref="BD11:BD12"/>
    <mergeCell ref="BF11:BF12"/>
    <mergeCell ref="BG11:BG12"/>
    <mergeCell ref="BI11:BL11"/>
    <mergeCell ref="BB9:BB10"/>
    <mergeCell ref="BC9:BC10"/>
    <mergeCell ref="BD9:BD10"/>
    <mergeCell ref="BF9:BF10"/>
    <mergeCell ref="BG9:BG10"/>
    <mergeCell ref="AW9:AW10"/>
    <mergeCell ref="AX9:AX10"/>
    <mergeCell ref="AY9:AY10"/>
    <mergeCell ref="BF7:BF8"/>
    <mergeCell ref="BG7:BG8"/>
    <mergeCell ref="AW7:AW8"/>
    <mergeCell ref="AX7:AX8"/>
    <mergeCell ref="AY7:AY8"/>
    <mergeCell ref="AZ7:AZ8"/>
    <mergeCell ref="BA7:BA8"/>
    <mergeCell ref="BF3:BG3"/>
    <mergeCell ref="BF5:BG5"/>
    <mergeCell ref="CB8:CB10"/>
    <mergeCell ref="CF8:CF10"/>
    <mergeCell ref="CE8:CE10"/>
    <mergeCell ref="CD8:CD10"/>
    <mergeCell ref="CC8:CC10"/>
    <mergeCell ref="W52:Y52"/>
    <mergeCell ref="W53:Y53"/>
    <mergeCell ref="W54:Y54"/>
    <mergeCell ref="W55:Y55"/>
    <mergeCell ref="AM42:AM44"/>
    <mergeCell ref="AN42:AN44"/>
    <mergeCell ref="AO42:AO44"/>
    <mergeCell ref="BG39:BG40"/>
    <mergeCell ref="AS41:AS42"/>
    <mergeCell ref="AT41:AT42"/>
    <mergeCell ref="AU41:AU42"/>
    <mergeCell ref="AV41:AV42"/>
    <mergeCell ref="AZ9:AZ10"/>
    <mergeCell ref="BA9:BA10"/>
    <mergeCell ref="AR9:AR18"/>
    <mergeCell ref="AS9:AS10"/>
    <mergeCell ref="AU9:AU10"/>
    <mergeCell ref="AV9:AV10"/>
    <mergeCell ref="AS15:AS16"/>
    <mergeCell ref="AB7:AB10"/>
    <mergeCell ref="AM39:AM41"/>
    <mergeCell ref="C40:D40"/>
    <mergeCell ref="A37:B50"/>
    <mergeCell ref="C37:D37"/>
    <mergeCell ref="C45:D45"/>
    <mergeCell ref="AM45:AM47"/>
    <mergeCell ref="C41:D41"/>
    <mergeCell ref="C42:D42"/>
    <mergeCell ref="C43:D43"/>
    <mergeCell ref="C44:D44"/>
    <mergeCell ref="C50:F50"/>
    <mergeCell ref="C46:D46"/>
    <mergeCell ref="C47:D47"/>
    <mergeCell ref="C48:D48"/>
    <mergeCell ref="C49:D49"/>
    <mergeCell ref="AL36:AL47"/>
    <mergeCell ref="AM36:AM38"/>
    <mergeCell ref="AN45:AN47"/>
    <mergeCell ref="J7:J10"/>
    <mergeCell ref="K7:K10"/>
    <mergeCell ref="G7:G10"/>
    <mergeCell ref="C35:D36"/>
    <mergeCell ref="E35:E36"/>
    <mergeCell ref="F35:F36"/>
    <mergeCell ref="C38:D38"/>
    <mergeCell ref="AS29:AS30"/>
    <mergeCell ref="AO36:AO38"/>
    <mergeCell ref="AO45:AO47"/>
    <mergeCell ref="AO39:AO41"/>
    <mergeCell ref="AN39:AN41"/>
    <mergeCell ref="AN36:AN38"/>
    <mergeCell ref="A32:F32"/>
    <mergeCell ref="A33:F33"/>
    <mergeCell ref="A11:A31"/>
    <mergeCell ref="B31:F31"/>
    <mergeCell ref="AC7:AC10"/>
    <mergeCell ref="AD7:AD10"/>
    <mergeCell ref="AE7:AE10"/>
    <mergeCell ref="T7:T10"/>
    <mergeCell ref="U7:U10"/>
    <mergeCell ref="V7:V10"/>
    <mergeCell ref="AT29:AT30"/>
    <mergeCell ref="AR7:AR8"/>
    <mergeCell ref="AS7:AS8"/>
    <mergeCell ref="AT7:AT8"/>
    <mergeCell ref="AR19:AR28"/>
    <mergeCell ref="AS19:AS20"/>
    <mergeCell ref="AT19:AT20"/>
    <mergeCell ref="AT15:AT16"/>
    <mergeCell ref="AS17:AS18"/>
    <mergeCell ref="AT17:AT18"/>
    <mergeCell ref="AT21:AT22"/>
    <mergeCell ref="AS23:AS24"/>
    <mergeCell ref="AT23:AT24"/>
    <mergeCell ref="AT9:AT10"/>
    <mergeCell ref="AS27:AS28"/>
    <mergeCell ref="AT27:AT28"/>
    <mergeCell ref="AS25:AS26"/>
    <mergeCell ref="AT25:AT26"/>
    <mergeCell ref="AR29:AR38"/>
    <mergeCell ref="AU19:AU20"/>
    <mergeCell ref="AV19:AV20"/>
    <mergeCell ref="AS21:AS22"/>
    <mergeCell ref="L7:L10"/>
    <mergeCell ref="M7:M10"/>
    <mergeCell ref="AL7:AL10"/>
    <mergeCell ref="AM7:AM10"/>
    <mergeCell ref="AN7:AN10"/>
    <mergeCell ref="AO7:AO10"/>
    <mergeCell ref="AU15:AU16"/>
    <mergeCell ref="AV15:AV16"/>
    <mergeCell ref="AU17:AU18"/>
    <mergeCell ref="AV17:AV18"/>
    <mergeCell ref="AU21:AU22"/>
    <mergeCell ref="AV21:AV22"/>
    <mergeCell ref="AF7:AF10"/>
    <mergeCell ref="AG7:AG10"/>
    <mergeCell ref="AH7:AH10"/>
    <mergeCell ref="AI7:AI10"/>
    <mergeCell ref="AJ7:AJ10"/>
    <mergeCell ref="AK7:AK10"/>
    <mergeCell ref="Z7:Z10"/>
    <mergeCell ref="AA7:AA10"/>
    <mergeCell ref="X7:X10"/>
    <mergeCell ref="A52:E55"/>
    <mergeCell ref="AE5:AK5"/>
    <mergeCell ref="A1:E1"/>
    <mergeCell ref="A3:G5"/>
    <mergeCell ref="H3:Z5"/>
    <mergeCell ref="AB5:AD5"/>
    <mergeCell ref="A7:B10"/>
    <mergeCell ref="C7:C10"/>
    <mergeCell ref="D7:D10"/>
    <mergeCell ref="E7:E10"/>
    <mergeCell ref="F7:F10"/>
    <mergeCell ref="S7:S10"/>
    <mergeCell ref="H7:H10"/>
    <mergeCell ref="N7:N10"/>
    <mergeCell ref="O7:O10"/>
    <mergeCell ref="P7:P10"/>
    <mergeCell ref="Q7:Q10"/>
    <mergeCell ref="R7:R10"/>
    <mergeCell ref="I7:I10"/>
    <mergeCell ref="Y7:Y10"/>
    <mergeCell ref="G35:AK35"/>
    <mergeCell ref="C39:D39"/>
    <mergeCell ref="W7:W10"/>
    <mergeCell ref="A35:B36"/>
    <mergeCell ref="BG51:BG52"/>
    <mergeCell ref="AS49:AS50"/>
    <mergeCell ref="AT49:AT50"/>
    <mergeCell ref="AU49:AU50"/>
    <mergeCell ref="AV49:AV50"/>
    <mergeCell ref="AW49:AW50"/>
    <mergeCell ref="AX49:AX50"/>
    <mergeCell ref="AY49:AY50"/>
    <mergeCell ref="AZ49:AZ50"/>
    <mergeCell ref="BA49:BA50"/>
    <mergeCell ref="AW51:AW52"/>
    <mergeCell ref="AX51:AX52"/>
    <mergeCell ref="AY51:AY52"/>
    <mergeCell ref="AZ51:AZ52"/>
    <mergeCell ref="BA51:BA52"/>
    <mergeCell ref="BB51:BB52"/>
    <mergeCell ref="BC51:BC52"/>
    <mergeCell ref="BD51:BD52"/>
    <mergeCell ref="BF51:BF52"/>
    <mergeCell ref="BB53:BB54"/>
    <mergeCell ref="BC53:BC54"/>
    <mergeCell ref="BD53:BD54"/>
    <mergeCell ref="BF53:BF54"/>
    <mergeCell ref="BG53:BG54"/>
    <mergeCell ref="AR49:AR54"/>
    <mergeCell ref="AS53:AS54"/>
    <mergeCell ref="AT53:AT54"/>
    <mergeCell ref="AU53:AU54"/>
    <mergeCell ref="AV53:AV54"/>
    <mergeCell ref="AW53:AW54"/>
    <mergeCell ref="AX53:AX54"/>
    <mergeCell ref="AY53:AY54"/>
    <mergeCell ref="AZ53:AZ54"/>
    <mergeCell ref="BA53:BA54"/>
    <mergeCell ref="BB49:BB50"/>
    <mergeCell ref="BC49:BC50"/>
    <mergeCell ref="BD49:BD50"/>
    <mergeCell ref="BF49:BF50"/>
    <mergeCell ref="BG49:BG50"/>
    <mergeCell ref="AS51:AS52"/>
    <mergeCell ref="AT51:AT52"/>
    <mergeCell ref="AU51:AU52"/>
    <mergeCell ref="AV51:AV52"/>
  </mergeCells>
  <phoneticPr fontId="1"/>
  <conditionalFormatting sqref="B11:B30 E11:AK30 F37:AK49">
    <cfRule type="containsBlanks" dxfId="38" priority="30" stopIfTrue="1">
      <formula>LEN(TRIM(B11))=0</formula>
    </cfRule>
  </conditionalFormatting>
  <conditionalFormatting sqref="G33:AK33">
    <cfRule type="containsBlanks" dxfId="37" priority="28" stopIfTrue="1">
      <formula>LEN(TRIM(G33))=0</formula>
    </cfRule>
  </conditionalFormatting>
  <conditionalFormatting sqref="G53:V53">
    <cfRule type="containsBlanks" dxfId="36" priority="27" stopIfTrue="1">
      <formula>LEN(TRIM(G53))=0</formula>
    </cfRule>
  </conditionalFormatting>
  <conditionalFormatting sqref="AE5 AM5">
    <cfRule type="containsBlanks" dxfId="35" priority="24" stopIfTrue="1">
      <formula>LEN(TRIM(AE5))=0</formula>
    </cfRule>
  </conditionalFormatting>
  <conditionalFormatting sqref="AU9:AU18 AS9:AS18 AS49:AS54 AU49:AU54 BF3 BF5">
    <cfRule type="containsBlanks" dxfId="34" priority="9">
      <formula>LEN(TRIM(AS3))=0</formula>
    </cfRule>
  </conditionalFormatting>
  <conditionalFormatting sqref="G36:AK36 G7:AK10">
    <cfRule type="expression" dxfId="33" priority="1" stopIfTrue="1">
      <formula>WEEKDAY(G7,1)=1</formula>
    </cfRule>
    <cfRule type="expression" dxfId="32" priority="26" stopIfTrue="1">
      <formula>WEEKDAY(G7,1)=7</formula>
    </cfRule>
  </conditionalFormatting>
  <conditionalFormatting sqref="BG49:BG54 BB9:BB18">
    <cfRule type="containsBlanks" dxfId="31" priority="5">
      <formula>LEN(TRIM(BB9))=0</formula>
    </cfRule>
  </conditionalFormatting>
  <conditionalFormatting sqref="BF49:BF54">
    <cfRule type="containsBlanks" dxfId="30" priority="3">
      <formula>LEN(TRIM(BF49))=0</formula>
    </cfRule>
  </conditionalFormatting>
  <conditionalFormatting sqref="G7:AK10">
    <cfRule type="expression" dxfId="29" priority="2">
      <formula>COUNTIF(祝日1,G7)=1</formula>
    </cfRule>
  </conditionalFormatting>
  <conditionalFormatting sqref="G36:AK36">
    <cfRule type="expression" dxfId="28" priority="25" stopIfTrue="1">
      <formula>COUNTIF(祝日1,G36)=1</formula>
    </cfRule>
  </conditionalFormatting>
  <dataValidations count="6">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formula1>"○"</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B11:B30">
      <formula1>"TR,多能工"</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31496062992125984" right="0.19685039370078741" top="0.39370078740157483" bottom="0" header="0" footer="0.19685039370078741"/>
  <pageSetup paperSize="9" scale="59" orientation="landscape" r:id="rId1"/>
  <headerFooter alignWithMargins="0"/>
  <colBreaks count="1" manualBreakCount="1">
    <brk id="43"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21" stopIfTrue="1" id="{5362DE63-E1CB-4615-92A6-AF467344ECFC}">
            <xm:f>LEN(TRIM(【4月】月集計表!AU9))=0</xm:f>
            <x14:dxf>
              <fill>
                <patternFill>
                  <bgColor rgb="FFCCFFFF"/>
                </patternFill>
              </fill>
            </x14:dxf>
          </x14:cfRule>
          <xm:sqref>BG9:BG18 AV9:AV18 AZ9:AZ18 AV49:AV54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F107"/>
  <sheetViews>
    <sheetView view="pageBreakPreview" zoomScale="60" zoomScaleNormal="75" workbookViewId="0">
      <selection activeCell="F1" sqref="F1"/>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6" width="4.6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30.5" style="76" hidden="1" customWidth="1"/>
    <col min="81" max="82" width="13.375" style="76" hidden="1" customWidth="1"/>
    <col min="83" max="84" width="17" style="76"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423" t="s">
        <v>0</v>
      </c>
      <c r="B1" s="424"/>
      <c r="C1" s="424"/>
      <c r="D1" s="424"/>
      <c r="E1" s="425"/>
      <c r="F1" s="1"/>
      <c r="G1" s="541" t="s">
        <v>197</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6"/>
      <c r="AN1" s="520" t="s">
        <v>1</v>
      </c>
      <c r="AO1" s="520"/>
      <c r="AQ1" s="59"/>
      <c r="AU1" s="231" t="s">
        <v>117</v>
      </c>
    </row>
    <row r="2" spans="1:84" ht="24" customHeight="1">
      <c r="A2" s="7"/>
      <c r="B2" s="7"/>
      <c r="C2" s="7"/>
      <c r="D2" s="7"/>
      <c r="E2" s="7"/>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11"/>
      <c r="AN2" s="521"/>
      <c r="AO2" s="521"/>
      <c r="AQ2" s="59"/>
    </row>
    <row r="3" spans="1:84" ht="24" customHeight="1">
      <c r="A3" s="426">
        <v>45107</v>
      </c>
      <c r="B3" s="426"/>
      <c r="C3" s="426"/>
      <c r="D3" s="426"/>
      <c r="E3" s="426"/>
      <c r="F3" s="426"/>
      <c r="G3" s="426"/>
      <c r="H3" s="427" t="s">
        <v>192</v>
      </c>
      <c r="I3" s="427"/>
      <c r="J3" s="427"/>
      <c r="K3" s="427"/>
      <c r="L3" s="427"/>
      <c r="M3" s="427"/>
      <c r="N3" s="427"/>
      <c r="O3" s="427"/>
      <c r="P3" s="427"/>
      <c r="Q3" s="427"/>
      <c r="R3" s="427"/>
      <c r="S3" s="427"/>
      <c r="T3" s="427"/>
      <c r="U3" s="427"/>
      <c r="V3" s="427"/>
      <c r="W3" s="427"/>
      <c r="X3" s="427"/>
      <c r="Y3" s="427"/>
      <c r="Z3" s="427"/>
      <c r="AJ3" s="11"/>
      <c r="AK3" s="11"/>
      <c r="AN3" s="521"/>
      <c r="AO3" s="521"/>
      <c r="AQ3" s="59"/>
      <c r="AS3" s="397">
        <f>A3</f>
        <v>45107</v>
      </c>
      <c r="AT3" s="398"/>
      <c r="AU3" s="398"/>
      <c r="AV3" s="398"/>
      <c r="AW3" s="399" t="s">
        <v>193</v>
      </c>
      <c r="AX3" s="399"/>
      <c r="AY3" s="399"/>
      <c r="AZ3" s="399"/>
      <c r="BA3" s="399"/>
      <c r="BB3" s="399"/>
      <c r="BC3" s="234"/>
      <c r="BE3" s="232" t="s">
        <v>2</v>
      </c>
      <c r="BF3" s="414" t="str">
        <f>IF(AE5="","",AE5)</f>
        <v/>
      </c>
      <c r="BG3" s="415"/>
    </row>
    <row r="4" spans="1:84" ht="8.1" customHeight="1">
      <c r="A4" s="426"/>
      <c r="B4" s="426"/>
      <c r="C4" s="426"/>
      <c r="D4" s="426"/>
      <c r="E4" s="426"/>
      <c r="F4" s="426"/>
      <c r="G4" s="426"/>
      <c r="H4" s="427"/>
      <c r="I4" s="427"/>
      <c r="J4" s="427"/>
      <c r="K4" s="427"/>
      <c r="L4" s="427"/>
      <c r="M4" s="427"/>
      <c r="N4" s="427"/>
      <c r="O4" s="427"/>
      <c r="P4" s="427"/>
      <c r="Q4" s="427"/>
      <c r="R4" s="427"/>
      <c r="S4" s="427"/>
      <c r="T4" s="427"/>
      <c r="U4" s="427"/>
      <c r="V4" s="427"/>
      <c r="W4" s="427"/>
      <c r="X4" s="427"/>
      <c r="Y4" s="427"/>
      <c r="Z4" s="427"/>
      <c r="AJ4" s="11"/>
      <c r="AK4" s="11"/>
      <c r="AO4" s="60"/>
      <c r="AQ4" s="59"/>
      <c r="AS4" s="398"/>
      <c r="AT4" s="398"/>
      <c r="AU4" s="398"/>
      <c r="AV4" s="398"/>
      <c r="AW4" s="399"/>
      <c r="AX4" s="399"/>
      <c r="AY4" s="399"/>
      <c r="AZ4" s="399"/>
      <c r="BA4" s="399"/>
      <c r="BB4" s="399"/>
      <c r="BC4" s="234"/>
      <c r="BE4" s="85"/>
    </row>
    <row r="5" spans="1:84" ht="24" customHeight="1">
      <c r="A5" s="426"/>
      <c r="B5" s="426"/>
      <c r="C5" s="426"/>
      <c r="D5" s="426"/>
      <c r="E5" s="426"/>
      <c r="F5" s="426"/>
      <c r="G5" s="426"/>
      <c r="H5" s="427"/>
      <c r="I5" s="427"/>
      <c r="J5" s="427"/>
      <c r="K5" s="427"/>
      <c r="L5" s="427"/>
      <c r="M5" s="427"/>
      <c r="N5" s="427"/>
      <c r="O5" s="427"/>
      <c r="P5" s="427"/>
      <c r="Q5" s="427"/>
      <c r="R5" s="427"/>
      <c r="S5" s="427"/>
      <c r="T5" s="427"/>
      <c r="U5" s="427"/>
      <c r="V5" s="427"/>
      <c r="W5" s="427"/>
      <c r="X5" s="427"/>
      <c r="Y5" s="427"/>
      <c r="Z5" s="427"/>
      <c r="AB5" s="428" t="s">
        <v>2</v>
      </c>
      <c r="AC5" s="428"/>
      <c r="AD5" s="428"/>
      <c r="AE5" s="519"/>
      <c r="AF5" s="519"/>
      <c r="AG5" s="519"/>
      <c r="AH5" s="519"/>
      <c r="AI5" s="519"/>
      <c r="AJ5" s="519"/>
      <c r="AK5" s="519"/>
      <c r="AL5" s="232" t="s">
        <v>3</v>
      </c>
      <c r="AM5" s="542"/>
      <c r="AN5" s="542"/>
      <c r="AO5" s="542"/>
      <c r="AQ5" s="59"/>
      <c r="AS5" s="398"/>
      <c r="AT5" s="398"/>
      <c r="AU5" s="398"/>
      <c r="AV5" s="398"/>
      <c r="AW5" s="399"/>
      <c r="AX5" s="399"/>
      <c r="AY5" s="399"/>
      <c r="AZ5" s="399"/>
      <c r="BA5" s="399"/>
      <c r="BB5" s="399"/>
      <c r="BC5" s="234"/>
      <c r="BE5" s="232" t="s">
        <v>118</v>
      </c>
      <c r="BF5" s="414" t="str">
        <f>IF(AM5="","",AM5)</f>
        <v/>
      </c>
      <c r="BG5" s="415"/>
    </row>
    <row r="6" spans="1:84" ht="8.1" customHeight="1" thickBot="1">
      <c r="N6" s="8"/>
      <c r="O6" s="8"/>
      <c r="P6" s="8"/>
      <c r="Q6" s="8"/>
      <c r="R6" s="8"/>
      <c r="S6" s="8"/>
      <c r="T6" s="8"/>
      <c r="U6" s="8"/>
      <c r="V6" s="8"/>
      <c r="W6" s="8"/>
      <c r="X6" s="8"/>
      <c r="Y6" s="8"/>
      <c r="Z6" s="8"/>
      <c r="AA6" s="8"/>
      <c r="AB6" s="8"/>
      <c r="AC6" s="8"/>
      <c r="AJ6" s="8"/>
      <c r="AK6" s="8"/>
      <c r="AN6" s="8"/>
      <c r="AQ6" s="59"/>
    </row>
    <row r="7" spans="1:84" ht="15.75" customHeight="1">
      <c r="A7" s="432" t="s">
        <v>4</v>
      </c>
      <c r="B7" s="433"/>
      <c r="C7" s="410" t="s">
        <v>5</v>
      </c>
      <c r="D7" s="410" t="s">
        <v>6</v>
      </c>
      <c r="E7" s="437" t="s">
        <v>111</v>
      </c>
      <c r="F7" s="437" t="s">
        <v>7</v>
      </c>
      <c r="G7" s="421">
        <f t="shared" ref="G7:AK7" si="0">G36</f>
        <v>45078</v>
      </c>
      <c r="H7" s="421">
        <f t="shared" si="0"/>
        <v>45079</v>
      </c>
      <c r="I7" s="421">
        <f t="shared" si="0"/>
        <v>45080</v>
      </c>
      <c r="J7" s="421">
        <f t="shared" si="0"/>
        <v>45081</v>
      </c>
      <c r="K7" s="421">
        <f t="shared" si="0"/>
        <v>45082</v>
      </c>
      <c r="L7" s="421">
        <f t="shared" si="0"/>
        <v>45083</v>
      </c>
      <c r="M7" s="421">
        <f t="shared" si="0"/>
        <v>45084</v>
      </c>
      <c r="N7" s="421">
        <f t="shared" si="0"/>
        <v>45085</v>
      </c>
      <c r="O7" s="421">
        <f t="shared" si="0"/>
        <v>45086</v>
      </c>
      <c r="P7" s="421">
        <f t="shared" si="0"/>
        <v>45087</v>
      </c>
      <c r="Q7" s="421">
        <f t="shared" si="0"/>
        <v>45088</v>
      </c>
      <c r="R7" s="421">
        <f t="shared" si="0"/>
        <v>45089</v>
      </c>
      <c r="S7" s="421">
        <f t="shared" si="0"/>
        <v>45090</v>
      </c>
      <c r="T7" s="421">
        <f t="shared" si="0"/>
        <v>45091</v>
      </c>
      <c r="U7" s="421">
        <f t="shared" si="0"/>
        <v>45092</v>
      </c>
      <c r="V7" s="421">
        <f t="shared" si="0"/>
        <v>45093</v>
      </c>
      <c r="W7" s="421">
        <f t="shared" si="0"/>
        <v>45094</v>
      </c>
      <c r="X7" s="421">
        <f t="shared" si="0"/>
        <v>45095</v>
      </c>
      <c r="Y7" s="421">
        <f t="shared" si="0"/>
        <v>45096</v>
      </c>
      <c r="Z7" s="421">
        <f t="shared" si="0"/>
        <v>45097</v>
      </c>
      <c r="AA7" s="421">
        <f t="shared" si="0"/>
        <v>45098</v>
      </c>
      <c r="AB7" s="421">
        <f t="shared" si="0"/>
        <v>45099</v>
      </c>
      <c r="AC7" s="421">
        <f t="shared" si="0"/>
        <v>45100</v>
      </c>
      <c r="AD7" s="421">
        <f t="shared" si="0"/>
        <v>45101</v>
      </c>
      <c r="AE7" s="421">
        <f t="shared" si="0"/>
        <v>45102</v>
      </c>
      <c r="AF7" s="421">
        <f t="shared" si="0"/>
        <v>45103</v>
      </c>
      <c r="AG7" s="421">
        <f t="shared" si="0"/>
        <v>45104</v>
      </c>
      <c r="AH7" s="421">
        <f t="shared" si="0"/>
        <v>45105</v>
      </c>
      <c r="AI7" s="421">
        <f t="shared" si="0"/>
        <v>45106</v>
      </c>
      <c r="AJ7" s="446">
        <f t="shared" si="0"/>
        <v>45107</v>
      </c>
      <c r="AK7" s="446">
        <f t="shared" si="0"/>
        <v>0</v>
      </c>
      <c r="AL7" s="440" t="s">
        <v>8</v>
      </c>
      <c r="AM7" s="440" t="s">
        <v>9</v>
      </c>
      <c r="AN7" s="440" t="s">
        <v>10</v>
      </c>
      <c r="AO7" s="440" t="s">
        <v>11</v>
      </c>
      <c r="AQ7" s="59"/>
      <c r="AR7" s="442"/>
      <c r="AS7" s="410" t="s">
        <v>137</v>
      </c>
      <c r="AT7" s="410" t="s">
        <v>119</v>
      </c>
      <c r="AU7" s="412" t="s">
        <v>120</v>
      </c>
      <c r="AV7" s="408" t="s">
        <v>121</v>
      </c>
      <c r="AW7" s="406" t="s">
        <v>122</v>
      </c>
      <c r="AX7" s="408" t="s">
        <v>123</v>
      </c>
      <c r="AY7" s="406" t="s">
        <v>124</v>
      </c>
      <c r="AZ7" s="408" t="s">
        <v>125</v>
      </c>
      <c r="BA7" s="406" t="s">
        <v>126</v>
      </c>
      <c r="BB7" s="537" t="s">
        <v>127</v>
      </c>
      <c r="BC7" s="538" t="s">
        <v>128</v>
      </c>
      <c r="BD7" s="540" t="s">
        <v>129</v>
      </c>
      <c r="BE7" s="402" t="s">
        <v>130</v>
      </c>
      <c r="BF7" s="402" t="s">
        <v>188</v>
      </c>
      <c r="BG7" s="404" t="s">
        <v>131</v>
      </c>
    </row>
    <row r="8" spans="1:84" ht="15.75" customHeight="1" thickBot="1">
      <c r="A8" s="434"/>
      <c r="B8" s="435"/>
      <c r="C8" s="436"/>
      <c r="D8" s="436"/>
      <c r="E8" s="438"/>
      <c r="F8" s="438"/>
      <c r="G8" s="422" t="s">
        <v>12</v>
      </c>
      <c r="H8" s="422" t="s">
        <v>13</v>
      </c>
      <c r="I8" s="422" t="s">
        <v>14</v>
      </c>
      <c r="J8" s="422" t="s">
        <v>15</v>
      </c>
      <c r="K8" s="422" t="s">
        <v>16</v>
      </c>
      <c r="L8" s="422" t="s">
        <v>17</v>
      </c>
      <c r="M8" s="422" t="s">
        <v>18</v>
      </c>
      <c r="N8" s="422" t="s">
        <v>19</v>
      </c>
      <c r="O8" s="422" t="s">
        <v>20</v>
      </c>
      <c r="P8" s="422" t="s">
        <v>21</v>
      </c>
      <c r="Q8" s="422" t="s">
        <v>22</v>
      </c>
      <c r="R8" s="422" t="s">
        <v>23</v>
      </c>
      <c r="S8" s="422" t="s">
        <v>24</v>
      </c>
      <c r="T8" s="422" t="s">
        <v>25</v>
      </c>
      <c r="U8" s="422" t="s">
        <v>26</v>
      </c>
      <c r="V8" s="422" t="s">
        <v>27</v>
      </c>
      <c r="W8" s="422">
        <v>0</v>
      </c>
      <c r="X8" s="422">
        <v>0</v>
      </c>
      <c r="Y8" s="422">
        <v>0</v>
      </c>
      <c r="Z8" s="422">
        <v>0</v>
      </c>
      <c r="AA8" s="422">
        <v>0</v>
      </c>
      <c r="AB8" s="422">
        <v>0</v>
      </c>
      <c r="AC8" s="422">
        <v>0</v>
      </c>
      <c r="AD8" s="422">
        <v>0</v>
      </c>
      <c r="AE8" s="422">
        <v>0</v>
      </c>
      <c r="AF8" s="422">
        <v>0</v>
      </c>
      <c r="AG8" s="422">
        <v>0</v>
      </c>
      <c r="AH8" s="422">
        <v>0</v>
      </c>
      <c r="AI8" s="422">
        <v>0</v>
      </c>
      <c r="AJ8" s="447">
        <v>0</v>
      </c>
      <c r="AK8" s="447">
        <v>0</v>
      </c>
      <c r="AL8" s="441"/>
      <c r="AM8" s="441"/>
      <c r="AN8" s="441"/>
      <c r="AO8" s="441"/>
      <c r="AQ8" s="59"/>
      <c r="AR8" s="443"/>
      <c r="AS8" s="411"/>
      <c r="AT8" s="411"/>
      <c r="AU8" s="413"/>
      <c r="AV8" s="409"/>
      <c r="AW8" s="407"/>
      <c r="AX8" s="409"/>
      <c r="AY8" s="407"/>
      <c r="AZ8" s="409"/>
      <c r="BA8" s="407"/>
      <c r="BB8" s="409"/>
      <c r="BC8" s="539"/>
      <c r="BD8" s="407"/>
      <c r="BE8" s="403"/>
      <c r="BF8" s="403"/>
      <c r="BG8" s="405"/>
      <c r="CB8" s="518" t="s">
        <v>112</v>
      </c>
      <c r="CC8" s="495" t="s">
        <v>113</v>
      </c>
      <c r="CD8" s="495" t="s">
        <v>114</v>
      </c>
      <c r="CE8" s="495" t="s">
        <v>115</v>
      </c>
      <c r="CF8" s="495" t="s">
        <v>116</v>
      </c>
    </row>
    <row r="9" spans="1:84" ht="15.75" customHeight="1">
      <c r="A9" s="434"/>
      <c r="B9" s="435"/>
      <c r="C9" s="436"/>
      <c r="D9" s="436"/>
      <c r="E9" s="438"/>
      <c r="F9" s="438"/>
      <c r="G9" s="422">
        <v>42380</v>
      </c>
      <c r="H9" s="422">
        <v>42411</v>
      </c>
      <c r="I9" s="422">
        <v>42449</v>
      </c>
      <c r="J9" s="422">
        <v>42450</v>
      </c>
      <c r="K9" s="422">
        <v>42489</v>
      </c>
      <c r="L9" s="422">
        <v>42493</v>
      </c>
      <c r="M9" s="422">
        <v>42494</v>
      </c>
      <c r="N9" s="422">
        <v>42495</v>
      </c>
      <c r="O9" s="422">
        <v>42569</v>
      </c>
      <c r="P9" s="422">
        <v>42593</v>
      </c>
      <c r="Q9" s="422">
        <v>42632</v>
      </c>
      <c r="R9" s="422">
        <v>42635</v>
      </c>
      <c r="S9" s="422">
        <v>42653</v>
      </c>
      <c r="T9" s="422">
        <v>42677</v>
      </c>
      <c r="U9" s="422">
        <v>42697</v>
      </c>
      <c r="V9" s="422">
        <v>42727</v>
      </c>
      <c r="W9" s="422">
        <v>0</v>
      </c>
      <c r="X9" s="422">
        <v>0</v>
      </c>
      <c r="Y9" s="422">
        <v>0</v>
      </c>
      <c r="Z9" s="422">
        <v>0</v>
      </c>
      <c r="AA9" s="422">
        <v>0</v>
      </c>
      <c r="AB9" s="422">
        <v>0</v>
      </c>
      <c r="AC9" s="422">
        <v>0</v>
      </c>
      <c r="AD9" s="422">
        <v>0</v>
      </c>
      <c r="AE9" s="422">
        <v>0</v>
      </c>
      <c r="AF9" s="422">
        <v>0</v>
      </c>
      <c r="AG9" s="422">
        <v>0</v>
      </c>
      <c r="AH9" s="422">
        <v>0</v>
      </c>
      <c r="AI9" s="422">
        <v>0</v>
      </c>
      <c r="AJ9" s="447">
        <v>0</v>
      </c>
      <c r="AK9" s="447">
        <v>0</v>
      </c>
      <c r="AL9" s="441"/>
      <c r="AM9" s="441"/>
      <c r="AN9" s="441"/>
      <c r="AO9" s="441"/>
      <c r="AQ9" s="59"/>
      <c r="AR9" s="416" t="s">
        <v>132</v>
      </c>
      <c r="AS9" s="328" t="str">
        <f>IFERROR(INDEX($B$11:$F$31,MATCH("TR",$B$11:$B$31,0),2),"")</f>
        <v/>
      </c>
      <c r="AT9" s="330"/>
      <c r="AU9" s="345" t="str">
        <f>IFERROR(INDEX($B$11:$F$31,MATCH("TR",$B$11:$B$31,0),5),"")</f>
        <v/>
      </c>
      <c r="AV9" s="346"/>
      <c r="AW9" s="347">
        <f>IF(90000&lt;=AV9,90000,AV9)</f>
        <v>0</v>
      </c>
      <c r="AX9" s="348"/>
      <c r="AY9" s="349"/>
      <c r="AZ9" s="396"/>
      <c r="BA9" s="347">
        <f>IF(20000&lt;=AZ9,20000,AZ9)</f>
        <v>0</v>
      </c>
      <c r="BB9" s="396"/>
      <c r="BC9" s="531"/>
      <c r="BD9" s="349"/>
      <c r="BE9" s="350"/>
      <c r="BF9" s="350"/>
      <c r="BG9" s="395"/>
      <c r="BI9" s="336" t="s">
        <v>43</v>
      </c>
      <c r="BJ9" s="337"/>
      <c r="BK9" s="105">
        <f>IF(AW1&lt;&gt;"",AW1,BI13)</f>
        <v>0.8</v>
      </c>
      <c r="BL9" s="106"/>
      <c r="BM9" s="106"/>
      <c r="BN9" s="106"/>
      <c r="BO9" s="106"/>
      <c r="BP9" s="106"/>
      <c r="BQ9" s="106"/>
      <c r="BR9" s="106"/>
      <c r="BS9" s="106"/>
      <c r="BT9" s="106"/>
      <c r="BU9" s="106"/>
      <c r="BV9" s="106"/>
      <c r="BW9" s="106"/>
      <c r="BX9" s="106"/>
      <c r="BY9" s="106"/>
      <c r="BZ9" s="106"/>
      <c r="CA9" s="106"/>
      <c r="CB9" s="518"/>
      <c r="CC9" s="495"/>
      <c r="CD9" s="495"/>
      <c r="CE9" s="495"/>
      <c r="CF9" s="495"/>
    </row>
    <row r="10" spans="1:84" ht="15.75" customHeight="1" thickBot="1">
      <c r="A10" s="434"/>
      <c r="B10" s="435"/>
      <c r="C10" s="411"/>
      <c r="D10" s="411"/>
      <c r="E10" s="439"/>
      <c r="F10" s="439"/>
      <c r="G10" s="422">
        <v>0</v>
      </c>
      <c r="H10" s="422">
        <v>0</v>
      </c>
      <c r="I10" s="422">
        <v>0</v>
      </c>
      <c r="J10" s="422">
        <v>0</v>
      </c>
      <c r="K10" s="422">
        <v>0</v>
      </c>
      <c r="L10" s="422">
        <v>0</v>
      </c>
      <c r="M10" s="422">
        <v>0</v>
      </c>
      <c r="N10" s="422">
        <v>0</v>
      </c>
      <c r="O10" s="422">
        <v>0</v>
      </c>
      <c r="P10" s="422">
        <v>0</v>
      </c>
      <c r="Q10" s="422">
        <v>0</v>
      </c>
      <c r="R10" s="422">
        <v>0</v>
      </c>
      <c r="S10" s="422">
        <v>0</v>
      </c>
      <c r="T10" s="422">
        <v>0</v>
      </c>
      <c r="U10" s="422">
        <v>0</v>
      </c>
      <c r="V10" s="422">
        <v>0</v>
      </c>
      <c r="W10" s="422">
        <v>0</v>
      </c>
      <c r="X10" s="422">
        <v>0</v>
      </c>
      <c r="Y10" s="422">
        <v>0</v>
      </c>
      <c r="Z10" s="422">
        <v>0</v>
      </c>
      <c r="AA10" s="422">
        <v>0</v>
      </c>
      <c r="AB10" s="422">
        <v>0</v>
      </c>
      <c r="AC10" s="422">
        <v>0</v>
      </c>
      <c r="AD10" s="422">
        <v>0</v>
      </c>
      <c r="AE10" s="422">
        <v>0</v>
      </c>
      <c r="AF10" s="422">
        <v>0</v>
      </c>
      <c r="AG10" s="422">
        <v>0</v>
      </c>
      <c r="AH10" s="422">
        <v>0</v>
      </c>
      <c r="AI10" s="422">
        <v>0</v>
      </c>
      <c r="AJ10" s="447">
        <v>0</v>
      </c>
      <c r="AK10" s="447">
        <v>0</v>
      </c>
      <c r="AL10" s="441"/>
      <c r="AM10" s="441"/>
      <c r="AN10" s="527"/>
      <c r="AO10" s="527"/>
      <c r="AQ10" s="59"/>
      <c r="AR10" s="417"/>
      <c r="AS10" s="329"/>
      <c r="AT10" s="331"/>
      <c r="AU10" s="320"/>
      <c r="AV10" s="334"/>
      <c r="AW10" s="323"/>
      <c r="AX10" s="311"/>
      <c r="AY10" s="310"/>
      <c r="AZ10" s="390"/>
      <c r="BA10" s="323"/>
      <c r="BB10" s="390"/>
      <c r="BC10" s="530"/>
      <c r="BD10" s="310"/>
      <c r="BE10" s="312"/>
      <c r="BF10" s="312"/>
      <c r="BG10" s="387"/>
      <c r="BI10" s="106"/>
      <c r="BJ10" s="106"/>
      <c r="BK10" s="106"/>
      <c r="BL10" s="106"/>
      <c r="BM10" s="106"/>
      <c r="BN10" s="106"/>
      <c r="BO10" s="106"/>
      <c r="BP10" s="106"/>
      <c r="BQ10" s="106"/>
      <c r="BR10" s="106"/>
      <c r="BS10" s="106"/>
      <c r="BT10" s="106"/>
      <c r="BU10" s="106"/>
      <c r="BV10" s="106"/>
      <c r="BW10" s="106"/>
      <c r="BX10" s="106"/>
      <c r="BY10" s="106"/>
      <c r="BZ10" s="106"/>
      <c r="CA10" s="106"/>
      <c r="CB10" s="518"/>
      <c r="CC10" s="495"/>
      <c r="CD10" s="495"/>
      <c r="CE10" s="495"/>
      <c r="CF10" s="495"/>
    </row>
    <row r="11" spans="1:84" ht="15.75" customHeight="1">
      <c r="A11" s="467"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247"/>
      <c r="AL11" s="18">
        <f t="shared" ref="AL11:AL29" si="1">COUNTA(G11:AK11)-COUNTIF(G11:AK11,"集")-COUNTIF(G11:AK11,"休")-COUNTIF(G11:AK11,"外")</f>
        <v>0</v>
      </c>
      <c r="AM11" s="18">
        <f t="shared" ref="AM11:AM30" si="2">COUNTIF(G11:AK11,"集")</f>
        <v>0</v>
      </c>
      <c r="AN11" s="80">
        <f t="shared" ref="AN11:AN30" si="3">AL11+CE11</f>
        <v>0</v>
      </c>
      <c r="AO11" s="80">
        <f t="shared" ref="AO11:AO30" si="4">AM11+CF11</f>
        <v>0</v>
      </c>
      <c r="AQ11" s="59"/>
      <c r="AR11" s="417"/>
      <c r="AS11" s="316" t="str">
        <f ca="1">IF(AS9="","",IFERROR(INDEX(INDIRECT("$B$" &amp; AS9+11 &amp;  ":$F$31"),MATCH("TR",INDIRECT("$B$" &amp; AS9+11 &amp; ":$B$31"),0),2),""))</f>
        <v/>
      </c>
      <c r="AT11" s="317"/>
      <c r="AU11" s="332" t="str">
        <f ca="1">IF(AS9="","",IFERROR(INDEX(INDIRECT("$B$" &amp; AS9+11 &amp;  ":$F$31"),MATCH("TR",INDIRECT("$B$" &amp; AS9+11 &amp; ":$B$31"),0),5),""))</f>
        <v/>
      </c>
      <c r="AV11" s="321"/>
      <c r="AW11" s="323">
        <f>IF(90000&lt;=AV11,90000,AV11)</f>
        <v>0</v>
      </c>
      <c r="AX11" s="311"/>
      <c r="AY11" s="310"/>
      <c r="AZ11" s="390"/>
      <c r="BA11" s="323">
        <f>IF(20000&lt;=AZ11,20000,AZ11)</f>
        <v>0</v>
      </c>
      <c r="BB11" s="390"/>
      <c r="BC11" s="530"/>
      <c r="BD11" s="310"/>
      <c r="BE11" s="312"/>
      <c r="BF11" s="312"/>
      <c r="BG11" s="387"/>
      <c r="BI11" s="338" t="s">
        <v>45</v>
      </c>
      <c r="BJ11" s="338"/>
      <c r="BK11" s="338"/>
      <c r="BL11" s="338"/>
      <c r="BM11" s="237" t="s">
        <v>46</v>
      </c>
      <c r="BN11" s="237"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9">
        <f>IF(ISERROR(VLOOKUP($CB11,【5月】月集計表!$CB:$CD,2,FALSE))=TRUE,0,VLOOKUP($CB11,【5月】月集計表!$CB:$CD,2,FALSE))</f>
        <v>0</v>
      </c>
      <c r="CF11" s="79">
        <f>IF(ISERROR(VLOOKUP($CB11,【5月】月集計表!$CB:$CD,3,FALSE))=TRUE,0,VLOOKUP($CB11,【5月】月集計表!$CB:$CD,3,FALSE))</f>
        <v>0</v>
      </c>
    </row>
    <row r="12" spans="1:84" ht="16.5" customHeight="1">
      <c r="A12" s="468"/>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248"/>
      <c r="AL12" s="23">
        <f t="shared" si="1"/>
        <v>0</v>
      </c>
      <c r="AM12" s="23">
        <f t="shared" si="2"/>
        <v>0</v>
      </c>
      <c r="AN12" s="23">
        <f t="shared" si="3"/>
        <v>0</v>
      </c>
      <c r="AO12" s="23">
        <f t="shared" si="4"/>
        <v>0</v>
      </c>
      <c r="AQ12" s="59"/>
      <c r="AR12" s="417"/>
      <c r="AS12" s="316"/>
      <c r="AT12" s="318"/>
      <c r="AU12" s="333"/>
      <c r="AV12" s="334"/>
      <c r="AW12" s="323"/>
      <c r="AX12" s="311"/>
      <c r="AY12" s="310"/>
      <c r="AZ12" s="390"/>
      <c r="BA12" s="323"/>
      <c r="BB12" s="390"/>
      <c r="BC12" s="530"/>
      <c r="BD12" s="310"/>
      <c r="BE12" s="312"/>
      <c r="BF12" s="312"/>
      <c r="BG12" s="387"/>
      <c r="BI12" s="235">
        <v>1</v>
      </c>
      <c r="BJ12" s="236" t="s">
        <v>49</v>
      </c>
      <c r="BK12" s="236"/>
      <c r="BL12" s="108"/>
      <c r="BM12" s="237">
        <v>1.05</v>
      </c>
      <c r="BN12" s="338">
        <f>IF(BK9="新規",BM13,IF(BK9&lt;BI15,BM15,IF(AND(BK9&gt;=BI14,BK9&lt;BK14),BM14,IF(AND(BK9&gt;=BI13,BK9&lt;BK13),BM13,IF(BK9=BI12,BM12,"")))))</f>
        <v>1</v>
      </c>
      <c r="BO12" s="339" t="str">
        <f>IF(AW1&lt;&gt;"",BN12*90000,"")</f>
        <v/>
      </c>
      <c r="BP12" s="112"/>
      <c r="BQ12" s="112"/>
      <c r="BR12" s="112"/>
      <c r="BS12" s="112"/>
      <c r="BT12" s="112"/>
      <c r="BU12" s="112"/>
      <c r="BV12" s="112"/>
      <c r="BW12" s="112"/>
      <c r="BX12" s="112"/>
      <c r="BY12" s="112"/>
      <c r="BZ12" s="112"/>
      <c r="CA12" s="112"/>
      <c r="CB12" s="77" t="str">
        <f t="shared" si="5"/>
        <v/>
      </c>
      <c r="CC12" s="78">
        <f t="shared" si="6"/>
        <v>0</v>
      </c>
      <c r="CD12" s="78">
        <f t="shared" si="7"/>
        <v>0</v>
      </c>
      <c r="CE12" s="76">
        <f>IF(ISERROR(VLOOKUP($CB12,【5月】月集計表!$CB:$CD,2,FALSE))=TRUE,0,VLOOKUP($CB12,【5月】月集計表!$CB:$CD,2,FALSE))</f>
        <v>0</v>
      </c>
      <c r="CF12" s="76">
        <f>IF(ISERROR(VLOOKUP($CB12,【5月】月集計表!$CB:$CD,3,FALSE))=TRUE,0,VLOOKUP($CB12,【5月】月集計表!$CB:$CD,3,FALSE))</f>
        <v>0</v>
      </c>
    </row>
    <row r="13" spans="1:84" ht="16.5" customHeight="1">
      <c r="A13" s="468"/>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248"/>
      <c r="AL13" s="23">
        <f t="shared" si="1"/>
        <v>0</v>
      </c>
      <c r="AM13" s="23">
        <f t="shared" si="2"/>
        <v>0</v>
      </c>
      <c r="AN13" s="23">
        <f t="shared" si="3"/>
        <v>0</v>
      </c>
      <c r="AO13" s="23">
        <f t="shared" si="4"/>
        <v>0</v>
      </c>
      <c r="AR13" s="417"/>
      <c r="AS13" s="316" t="str">
        <f ca="1">IF(AS11="","",IFERROR(INDEX(INDIRECT("$B$" &amp; AS11+11 &amp;  ":$F$31"),MATCH("TR",INDIRECT("$B$" &amp; AS11+11 &amp; ":$B$31"),0),2),""))</f>
        <v/>
      </c>
      <c r="AT13" s="317"/>
      <c r="AU13" s="319" t="str">
        <f ca="1">IF(AS11="","",IFERROR(INDEX(INDIRECT("$B$" &amp; AS11+11 &amp;  ":$F$31"),MATCH("TR",INDIRECT("$B$" &amp; AS11+11 &amp; ":$B$31"),0),5),""))</f>
        <v/>
      </c>
      <c r="AV13" s="321"/>
      <c r="AW13" s="323">
        <f>IF(90000&lt;=AV13,90000,AV13)</f>
        <v>0</v>
      </c>
      <c r="AX13" s="311"/>
      <c r="AY13" s="310"/>
      <c r="AZ13" s="390"/>
      <c r="BA13" s="323">
        <f>IF(20000&lt;=AZ13,20000,AZ13)</f>
        <v>0</v>
      </c>
      <c r="BB13" s="390"/>
      <c r="BC13" s="530"/>
      <c r="BD13" s="310"/>
      <c r="BE13" s="312"/>
      <c r="BF13" s="312"/>
      <c r="BG13" s="387"/>
      <c r="BI13" s="235">
        <v>0.8</v>
      </c>
      <c r="BJ13" s="236" t="s">
        <v>49</v>
      </c>
      <c r="BK13" s="236">
        <v>1</v>
      </c>
      <c r="BL13" s="108" t="s">
        <v>50</v>
      </c>
      <c r="BM13" s="237">
        <v>1</v>
      </c>
      <c r="BN13" s="338"/>
      <c r="BO13" s="340"/>
      <c r="BP13" s="112"/>
      <c r="BQ13" s="112"/>
      <c r="BR13" s="112"/>
      <c r="BS13" s="112"/>
      <c r="BT13" s="112"/>
      <c r="BU13" s="112"/>
      <c r="BV13" s="112"/>
      <c r="BW13" s="112"/>
      <c r="BX13" s="112"/>
      <c r="BY13" s="112"/>
      <c r="BZ13" s="112"/>
      <c r="CA13" s="112"/>
      <c r="CB13" s="77" t="str">
        <f t="shared" si="5"/>
        <v/>
      </c>
      <c r="CC13" s="78">
        <f t="shared" si="6"/>
        <v>0</v>
      </c>
      <c r="CD13" s="78">
        <f t="shared" si="7"/>
        <v>0</v>
      </c>
      <c r="CE13" s="76">
        <f>IF(ISERROR(VLOOKUP($CB13,【5月】月集計表!$CB:$CD,2,FALSE))=TRUE,0,VLOOKUP($CB13,【5月】月集計表!$CB:$CD,2,FALSE))</f>
        <v>0</v>
      </c>
      <c r="CF13" s="76">
        <f>IF(ISERROR(VLOOKUP($CB13,【5月】月集計表!$CB:$CD,3,FALSE))=TRUE,0,VLOOKUP($CB13,【5月】月集計表!$CB:$CD,3,FALSE))</f>
        <v>0</v>
      </c>
    </row>
    <row r="14" spans="1:84" ht="16.5" customHeight="1">
      <c r="A14" s="468"/>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248"/>
      <c r="AL14" s="23">
        <f t="shared" si="1"/>
        <v>0</v>
      </c>
      <c r="AM14" s="23">
        <f t="shared" si="2"/>
        <v>0</v>
      </c>
      <c r="AN14" s="23">
        <f t="shared" si="3"/>
        <v>0</v>
      </c>
      <c r="AO14" s="23">
        <f t="shared" si="4"/>
        <v>0</v>
      </c>
      <c r="AR14" s="417"/>
      <c r="AS14" s="316"/>
      <c r="AT14" s="318"/>
      <c r="AU14" s="320"/>
      <c r="AV14" s="334"/>
      <c r="AW14" s="323"/>
      <c r="AX14" s="311"/>
      <c r="AY14" s="310"/>
      <c r="AZ14" s="390"/>
      <c r="BA14" s="323"/>
      <c r="BB14" s="390"/>
      <c r="BC14" s="530"/>
      <c r="BD14" s="310"/>
      <c r="BE14" s="312"/>
      <c r="BF14" s="312"/>
      <c r="BG14" s="387"/>
      <c r="BI14" s="235">
        <v>0.6</v>
      </c>
      <c r="BJ14" s="236" t="s">
        <v>49</v>
      </c>
      <c r="BK14" s="236">
        <v>0.8</v>
      </c>
      <c r="BL14" s="108" t="s">
        <v>50</v>
      </c>
      <c r="BM14" s="237">
        <v>0.95</v>
      </c>
      <c r="BN14" s="338"/>
      <c r="BO14" s="340"/>
      <c r="BP14" s="112"/>
      <c r="BQ14" s="112"/>
      <c r="BR14" s="112"/>
      <c r="BS14" s="112"/>
      <c r="BT14" s="112"/>
      <c r="BU14" s="112"/>
      <c r="BV14" s="112"/>
      <c r="BW14" s="112"/>
      <c r="BX14" s="112"/>
      <c r="BY14" s="112"/>
      <c r="BZ14" s="112"/>
      <c r="CA14" s="112"/>
      <c r="CB14" s="77" t="str">
        <f t="shared" si="5"/>
        <v/>
      </c>
      <c r="CC14" s="78">
        <f t="shared" si="6"/>
        <v>0</v>
      </c>
      <c r="CD14" s="78">
        <f t="shared" si="7"/>
        <v>0</v>
      </c>
      <c r="CE14" s="76">
        <f>IF(ISERROR(VLOOKUP($CB14,【5月】月集計表!$CB:$CD,2,FALSE))=TRUE,0,VLOOKUP($CB14,【5月】月集計表!$CB:$CD,2,FALSE))</f>
        <v>0</v>
      </c>
      <c r="CF14" s="76">
        <f>IF(ISERROR(VLOOKUP($CB14,【5月】月集計表!$CB:$CD,3,FALSE))=TRUE,0,VLOOKUP($CB14,【5月】月集計表!$CB:$CD,3,FALSE))</f>
        <v>0</v>
      </c>
    </row>
    <row r="15" spans="1:84" ht="16.5" customHeight="1">
      <c r="A15" s="468"/>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248"/>
      <c r="AL15" s="23">
        <f t="shared" si="1"/>
        <v>0</v>
      </c>
      <c r="AM15" s="23">
        <f t="shared" si="2"/>
        <v>0</v>
      </c>
      <c r="AN15" s="23">
        <f t="shared" si="3"/>
        <v>0</v>
      </c>
      <c r="AO15" s="23">
        <f t="shared" si="4"/>
        <v>0</v>
      </c>
      <c r="AR15" s="417"/>
      <c r="AS15" s="316" t="str">
        <f ca="1">IF(AS13="","",IFERROR(INDEX(INDIRECT("$B$" &amp; AS13+11 &amp;  ":$F$31"),MATCH("TR",INDIRECT("$B$" &amp; AS13+11 &amp; ":$B$31"),0),2),""))</f>
        <v/>
      </c>
      <c r="AT15" s="317"/>
      <c r="AU15" s="319" t="str">
        <f ca="1">IF(AS13="","",IFERROR(INDEX(INDIRECT("$B$" &amp; AS13+11 &amp;  ":$F$31"),MATCH("TR",INDIRECT("$B$" &amp; AS13+11 &amp; ":$B$31"),0),5),""))</f>
        <v/>
      </c>
      <c r="AV15" s="321"/>
      <c r="AW15" s="323">
        <f>IF(90000&lt;=AV15,90000,AV15)</f>
        <v>0</v>
      </c>
      <c r="AX15" s="311"/>
      <c r="AY15" s="310"/>
      <c r="AZ15" s="390"/>
      <c r="BA15" s="323">
        <f>IF(20000&lt;=AZ15,20000,AZ15)</f>
        <v>0</v>
      </c>
      <c r="BB15" s="390"/>
      <c r="BC15" s="530"/>
      <c r="BD15" s="310"/>
      <c r="BE15" s="312"/>
      <c r="BF15" s="312"/>
      <c r="BG15" s="387"/>
      <c r="BI15" s="235">
        <v>0.6</v>
      </c>
      <c r="BJ15" s="236" t="s">
        <v>50</v>
      </c>
      <c r="BK15" s="236"/>
      <c r="BL15" s="108"/>
      <c r="BM15" s="237">
        <v>0.9</v>
      </c>
      <c r="BN15" s="338"/>
      <c r="BO15" s="341"/>
      <c r="BP15" s="112"/>
      <c r="BQ15" s="112"/>
      <c r="BR15" s="112"/>
      <c r="BS15" s="112"/>
      <c r="BT15" s="112"/>
      <c r="BU15" s="112"/>
      <c r="BV15" s="112"/>
      <c r="BW15" s="112"/>
      <c r="BX15" s="112"/>
      <c r="BY15" s="112"/>
      <c r="BZ15" s="112"/>
      <c r="CA15" s="112"/>
      <c r="CB15" s="77" t="str">
        <f t="shared" si="5"/>
        <v/>
      </c>
      <c r="CC15" s="78">
        <f t="shared" si="6"/>
        <v>0</v>
      </c>
      <c r="CD15" s="78">
        <f t="shared" si="7"/>
        <v>0</v>
      </c>
      <c r="CE15" s="76">
        <f>IF(ISERROR(VLOOKUP($CB15,【5月】月集計表!$CB:$CD,2,FALSE))=TRUE,0,VLOOKUP($CB15,【5月】月集計表!$CB:$CD,2,FALSE))</f>
        <v>0</v>
      </c>
      <c r="CF15" s="76">
        <f>IF(ISERROR(VLOOKUP($CB15,【5月】月集計表!$CB:$CD,3,FALSE))=TRUE,0,VLOOKUP($CB15,【5月】月集計表!$CB:$CD,3,FALSE))</f>
        <v>0</v>
      </c>
    </row>
    <row r="16" spans="1:84" ht="16.5" customHeight="1">
      <c r="A16" s="468"/>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248"/>
      <c r="AL16" s="23">
        <f t="shared" si="1"/>
        <v>0</v>
      </c>
      <c r="AM16" s="23">
        <f t="shared" si="2"/>
        <v>0</v>
      </c>
      <c r="AN16" s="23">
        <f t="shared" si="3"/>
        <v>0</v>
      </c>
      <c r="AO16" s="23">
        <f t="shared" si="4"/>
        <v>0</v>
      </c>
      <c r="AR16" s="417"/>
      <c r="AS16" s="316"/>
      <c r="AT16" s="318"/>
      <c r="AU16" s="320"/>
      <c r="AV16" s="334"/>
      <c r="AW16" s="323"/>
      <c r="AX16" s="311"/>
      <c r="AY16" s="310"/>
      <c r="AZ16" s="390"/>
      <c r="BA16" s="323"/>
      <c r="BB16" s="390"/>
      <c r="BC16" s="530"/>
      <c r="BD16" s="310"/>
      <c r="BE16" s="312"/>
      <c r="BF16" s="312"/>
      <c r="BG16" s="387"/>
      <c r="CB16" s="77" t="str">
        <f t="shared" si="5"/>
        <v/>
      </c>
      <c r="CC16" s="78">
        <f t="shared" si="6"/>
        <v>0</v>
      </c>
      <c r="CD16" s="78">
        <f t="shared" si="7"/>
        <v>0</v>
      </c>
      <c r="CE16" s="76">
        <f>IF(ISERROR(VLOOKUP($CB16,【5月】月集計表!$CB:$CD,2,FALSE))=TRUE,0,VLOOKUP($CB16,【5月】月集計表!$CB:$CD,2,FALSE))</f>
        <v>0</v>
      </c>
      <c r="CF16" s="76">
        <f>IF(ISERROR(VLOOKUP($CB16,【5月】月集計表!$CB:$CD,3,FALSE))=TRUE,0,VLOOKUP($CB16,【5月】月集計表!$CB:$CD,3,FALSE))</f>
        <v>0</v>
      </c>
    </row>
    <row r="17" spans="1:84" ht="16.5" customHeight="1">
      <c r="A17" s="468"/>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248"/>
      <c r="AL17" s="23">
        <f t="shared" si="1"/>
        <v>0</v>
      </c>
      <c r="AM17" s="23">
        <f t="shared" si="2"/>
        <v>0</v>
      </c>
      <c r="AN17" s="23">
        <f t="shared" si="3"/>
        <v>0</v>
      </c>
      <c r="AO17" s="23">
        <f t="shared" si="4"/>
        <v>0</v>
      </c>
      <c r="AR17" s="417"/>
      <c r="AS17" s="316" t="str">
        <f ca="1">IF(AS15="","",IFERROR(INDEX(INDIRECT("$B$" &amp; AS15+11 &amp;  ":$F$31"),MATCH("TR",INDIRECT("$B$" &amp; AS15+11 &amp; ":$B$31"),0),2),""))</f>
        <v/>
      </c>
      <c r="AT17" s="317"/>
      <c r="AU17" s="319" t="str">
        <f ca="1">IF(AS15="","",IFERROR(INDEX(INDIRECT("$B$" &amp; AS15+11 &amp;  ":$F$31"),MATCH("TR",INDIRECT("$B$" &amp; AS15+11 &amp; ":$B$31"),0),5),""))</f>
        <v/>
      </c>
      <c r="AV17" s="321"/>
      <c r="AW17" s="323">
        <f>IF(90000&lt;=AV17,90000,AV17)</f>
        <v>0</v>
      </c>
      <c r="AX17" s="311"/>
      <c r="AY17" s="310"/>
      <c r="AZ17" s="390"/>
      <c r="BA17" s="323">
        <f>IF(20000&lt;=AZ17,20000,AZ17)</f>
        <v>0</v>
      </c>
      <c r="BB17" s="390"/>
      <c r="BC17" s="530"/>
      <c r="BD17" s="310"/>
      <c r="BE17" s="312"/>
      <c r="BF17" s="312"/>
      <c r="BG17" s="387"/>
      <c r="CB17" s="77" t="str">
        <f t="shared" si="5"/>
        <v/>
      </c>
      <c r="CC17" s="78">
        <f t="shared" si="6"/>
        <v>0</v>
      </c>
      <c r="CD17" s="78">
        <f t="shared" si="7"/>
        <v>0</v>
      </c>
      <c r="CE17" s="76">
        <f>IF(ISERROR(VLOOKUP($CB17,【5月】月集計表!$CB:$CD,2,FALSE))=TRUE,0,VLOOKUP($CB17,【5月】月集計表!$CB:$CD,2,FALSE))</f>
        <v>0</v>
      </c>
      <c r="CF17" s="76">
        <f>IF(ISERROR(VLOOKUP($CB17,【5月】月集計表!$CB:$CD,3,FALSE))=TRUE,0,VLOOKUP($CB17,【5月】月集計表!$CB:$CD,3,FALSE))</f>
        <v>0</v>
      </c>
    </row>
    <row r="18" spans="1:84" ht="16.5" customHeight="1" thickBot="1">
      <c r="A18" s="468"/>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248"/>
      <c r="AL18" s="23">
        <f t="shared" si="1"/>
        <v>0</v>
      </c>
      <c r="AM18" s="23">
        <f t="shared" si="2"/>
        <v>0</v>
      </c>
      <c r="AN18" s="23">
        <f t="shared" si="3"/>
        <v>0</v>
      </c>
      <c r="AO18" s="23">
        <f t="shared" si="4"/>
        <v>0</v>
      </c>
      <c r="AR18" s="418"/>
      <c r="AS18" s="419"/>
      <c r="AT18" s="356"/>
      <c r="AU18" s="420"/>
      <c r="AV18" s="322"/>
      <c r="AW18" s="389"/>
      <c r="AX18" s="360"/>
      <c r="AY18" s="335"/>
      <c r="AZ18" s="391"/>
      <c r="BA18" s="392"/>
      <c r="BB18" s="391"/>
      <c r="BC18" s="536"/>
      <c r="BD18" s="335"/>
      <c r="BE18" s="342"/>
      <c r="BF18" s="342"/>
      <c r="BG18" s="388"/>
      <c r="CB18" s="77" t="str">
        <f t="shared" si="5"/>
        <v/>
      </c>
      <c r="CC18" s="78">
        <f t="shared" si="6"/>
        <v>0</v>
      </c>
      <c r="CD18" s="78">
        <f t="shared" si="7"/>
        <v>0</v>
      </c>
      <c r="CE18" s="76">
        <f>IF(ISERROR(VLOOKUP($CB18,【5月】月集計表!$CB:$CD,2,FALSE))=TRUE,0,VLOOKUP($CB18,【5月】月集計表!$CB:$CD,2,FALSE))</f>
        <v>0</v>
      </c>
      <c r="CF18" s="76">
        <f>IF(ISERROR(VLOOKUP($CB18,【5月】月集計表!$CB:$CD,3,FALSE))=TRUE,0,VLOOKUP($CB18,【5月】月集計表!$CB:$CD,3,FALSE))</f>
        <v>0</v>
      </c>
    </row>
    <row r="19" spans="1:84" ht="16.5" customHeight="1" thickTop="1">
      <c r="A19" s="468"/>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248"/>
      <c r="AL19" s="23">
        <f t="shared" si="1"/>
        <v>0</v>
      </c>
      <c r="AM19" s="23">
        <f t="shared" si="2"/>
        <v>0</v>
      </c>
      <c r="AN19" s="23">
        <f t="shared" si="3"/>
        <v>0</v>
      </c>
      <c r="AO19" s="23">
        <f t="shared" si="4"/>
        <v>0</v>
      </c>
      <c r="AR19" s="464" t="s">
        <v>133</v>
      </c>
      <c r="AS19" s="384" t="str">
        <f>IFERROR(INDEX($B$11:$F$31,MATCH("FW1",$B$11:$B$31,0),2),"")</f>
        <v/>
      </c>
      <c r="AT19" s="330"/>
      <c r="AU19" s="386" t="str">
        <f>IFERROR(INDEX($B$11:$F$31,MATCH("FW1",$B$11:$B$31,0),5),"")</f>
        <v/>
      </c>
      <c r="AV19" s="381"/>
      <c r="AW19" s="379">
        <f>IF($BN$12*90000&lt;=AV19,$BN$12*90000,AV19)</f>
        <v>0</v>
      </c>
      <c r="AX19" s="380"/>
      <c r="AY19" s="349">
        <f>IF(10000&lt;=AX19,10000,AX19)</f>
        <v>0</v>
      </c>
      <c r="AZ19" s="348"/>
      <c r="BA19" s="349">
        <f>IF(20000&lt;=AZ19,20000,AZ19)</f>
        <v>0</v>
      </c>
      <c r="BB19" s="381"/>
      <c r="BC19" s="382"/>
      <c r="BD19" s="378"/>
      <c r="BE19" s="350"/>
      <c r="BF19" s="350"/>
      <c r="BG19" s="362"/>
      <c r="CB19" s="77" t="str">
        <f t="shared" si="5"/>
        <v/>
      </c>
      <c r="CC19" s="78">
        <f t="shared" si="6"/>
        <v>0</v>
      </c>
      <c r="CD19" s="78">
        <f t="shared" si="7"/>
        <v>0</v>
      </c>
      <c r="CE19" s="76">
        <f>IF(ISERROR(VLOOKUP($CB19,【5月】月集計表!$CB:$CD,2,FALSE))=TRUE,0,VLOOKUP($CB19,【5月】月集計表!$CB:$CD,2,FALSE))</f>
        <v>0</v>
      </c>
      <c r="CF19" s="76">
        <f>IF(ISERROR(VLOOKUP($CB19,【5月】月集計表!$CB:$CD,3,FALSE))=TRUE,0,VLOOKUP($CB19,【5月】月集計表!$CB:$CD,3,FALSE))</f>
        <v>0</v>
      </c>
    </row>
    <row r="20" spans="1:84" ht="16.5" customHeight="1">
      <c r="A20" s="468"/>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248"/>
      <c r="AL20" s="23">
        <f t="shared" si="1"/>
        <v>0</v>
      </c>
      <c r="AM20" s="23">
        <f t="shared" si="2"/>
        <v>0</v>
      </c>
      <c r="AN20" s="23">
        <f t="shared" si="3"/>
        <v>0</v>
      </c>
      <c r="AO20" s="23">
        <f t="shared" si="4"/>
        <v>0</v>
      </c>
      <c r="AR20" s="465"/>
      <c r="AS20" s="385"/>
      <c r="AT20" s="331"/>
      <c r="AU20" s="361"/>
      <c r="AV20" s="383"/>
      <c r="AW20" s="371"/>
      <c r="AX20" s="372"/>
      <c r="AY20" s="310"/>
      <c r="AZ20" s="311"/>
      <c r="BA20" s="310"/>
      <c r="BB20" s="369"/>
      <c r="BC20" s="373"/>
      <c r="BD20" s="367"/>
      <c r="BE20" s="312"/>
      <c r="BF20" s="312"/>
      <c r="BG20" s="343"/>
      <c r="CB20" s="77" t="str">
        <f t="shared" si="5"/>
        <v/>
      </c>
      <c r="CC20" s="78">
        <f t="shared" si="6"/>
        <v>0</v>
      </c>
      <c r="CD20" s="78">
        <f t="shared" si="7"/>
        <v>0</v>
      </c>
      <c r="CE20" s="76">
        <f>IF(ISERROR(VLOOKUP($CB20,【5月】月集計表!$CB:$CD,2,FALSE))=TRUE,0,VLOOKUP($CB20,【5月】月集計表!$CB:$CD,2,FALSE))</f>
        <v>0</v>
      </c>
      <c r="CF20" s="76">
        <f>IF(ISERROR(VLOOKUP($CB20,【5月】月集計表!$CB:$CD,3,FALSE))=TRUE,0,VLOOKUP($CB20,【5月】月集計表!$CB:$CD,3,FALSE))</f>
        <v>0</v>
      </c>
    </row>
    <row r="21" spans="1:84" ht="16.5" customHeight="1">
      <c r="A21" s="468"/>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248"/>
      <c r="AL21" s="23">
        <f t="shared" si="1"/>
        <v>0</v>
      </c>
      <c r="AM21" s="23">
        <f t="shared" si="2"/>
        <v>0</v>
      </c>
      <c r="AN21" s="23">
        <f t="shared" si="3"/>
        <v>0</v>
      </c>
      <c r="AO21" s="23">
        <f t="shared" si="4"/>
        <v>0</v>
      </c>
      <c r="AR21" s="465"/>
      <c r="AS21" s="354" t="str">
        <f ca="1">IF(AS19="","",IFERROR(INDEX(INDIRECT("$B$" &amp; AS19+11 &amp;  ":$F$31"),MATCH("FW1",INDIRECT("$B$" &amp; AS19+11 &amp; ":$B$31"),0),2),""))</f>
        <v/>
      </c>
      <c r="AT21" s="317"/>
      <c r="AU21" s="363" t="str">
        <f ca="1">IF(AS19="","",IFERROR(INDEX(INDIRECT("$B$" &amp; AS19+11 &amp;  ":$F$31"),MATCH("FW1",INDIRECT("$B$" &amp; AS19+11 &amp; ":$B$31"),0),5),""))</f>
        <v/>
      </c>
      <c r="AV21" s="369"/>
      <c r="AW21" s="371">
        <f t="shared" ref="AW21" si="8">IF($BN$12*90000&lt;=AV21,$BN$12*90000,AV21)</f>
        <v>0</v>
      </c>
      <c r="AX21" s="372"/>
      <c r="AY21" s="310">
        <f>IF(10000&lt;=AX21,10000,AX21)</f>
        <v>0</v>
      </c>
      <c r="AZ21" s="311"/>
      <c r="BA21" s="310">
        <f>IF(20000&lt;=AZ21,20000,AZ21)</f>
        <v>0</v>
      </c>
      <c r="BB21" s="369"/>
      <c r="BC21" s="373"/>
      <c r="BD21" s="367"/>
      <c r="BE21" s="312"/>
      <c r="BF21" s="312"/>
      <c r="BG21" s="343"/>
      <c r="CB21" s="77" t="str">
        <f t="shared" si="5"/>
        <v/>
      </c>
      <c r="CC21" s="78">
        <f t="shared" si="6"/>
        <v>0</v>
      </c>
      <c r="CD21" s="78">
        <f t="shared" si="7"/>
        <v>0</v>
      </c>
      <c r="CE21" s="76">
        <f>IF(ISERROR(VLOOKUP($CB21,【5月】月集計表!$CB:$CD,2,FALSE))=TRUE,0,VLOOKUP($CB21,【5月】月集計表!$CB:$CD,2,FALSE))</f>
        <v>0</v>
      </c>
      <c r="CF21" s="76">
        <f>IF(ISERROR(VLOOKUP($CB21,【5月】月集計表!$CB:$CD,3,FALSE))=TRUE,0,VLOOKUP($CB21,【5月】月集計表!$CB:$CD,3,FALSE))</f>
        <v>0</v>
      </c>
    </row>
    <row r="22" spans="1:84" ht="16.5" customHeight="1">
      <c r="A22" s="468"/>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248"/>
      <c r="AL22" s="23">
        <f t="shared" si="1"/>
        <v>0</v>
      </c>
      <c r="AM22" s="23">
        <f t="shared" si="2"/>
        <v>0</v>
      </c>
      <c r="AN22" s="23">
        <f t="shared" si="3"/>
        <v>0</v>
      </c>
      <c r="AO22" s="23">
        <f t="shared" si="4"/>
        <v>0</v>
      </c>
      <c r="AR22" s="465"/>
      <c r="AS22" s="354"/>
      <c r="AT22" s="318"/>
      <c r="AU22" s="364"/>
      <c r="AV22" s="383"/>
      <c r="AW22" s="371"/>
      <c r="AX22" s="372"/>
      <c r="AY22" s="310"/>
      <c r="AZ22" s="311"/>
      <c r="BA22" s="310"/>
      <c r="BB22" s="369"/>
      <c r="BC22" s="373"/>
      <c r="BD22" s="367"/>
      <c r="BE22" s="312"/>
      <c r="BF22" s="312"/>
      <c r="BG22" s="343"/>
      <c r="CB22" s="77" t="str">
        <f t="shared" si="5"/>
        <v/>
      </c>
      <c r="CC22" s="78">
        <f t="shared" si="6"/>
        <v>0</v>
      </c>
      <c r="CD22" s="78">
        <f t="shared" si="7"/>
        <v>0</v>
      </c>
      <c r="CE22" s="76">
        <f>IF(ISERROR(VLOOKUP($CB22,【5月】月集計表!$CB:$CD,2,FALSE))=TRUE,0,VLOOKUP($CB22,【5月】月集計表!$CB:$CD,2,FALSE))</f>
        <v>0</v>
      </c>
      <c r="CF22" s="76">
        <f>IF(ISERROR(VLOOKUP($CB22,【5月】月集計表!$CB:$CD,3,FALSE))=TRUE,0,VLOOKUP($CB22,【5月】月集計表!$CB:$CD,3,FALSE))</f>
        <v>0</v>
      </c>
    </row>
    <row r="23" spans="1:84" ht="16.5" customHeight="1">
      <c r="A23" s="468"/>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248"/>
      <c r="AL23" s="23">
        <f t="shared" si="1"/>
        <v>0</v>
      </c>
      <c r="AM23" s="23">
        <f t="shared" si="2"/>
        <v>0</v>
      </c>
      <c r="AN23" s="23">
        <f t="shared" si="3"/>
        <v>0</v>
      </c>
      <c r="AO23" s="23">
        <f t="shared" si="4"/>
        <v>0</v>
      </c>
      <c r="AR23" s="465"/>
      <c r="AS23" s="354" t="str">
        <f ca="1">IF(AS21="","",IFERROR(INDEX(INDIRECT("$B$" &amp; AS21+11 &amp;  ":$F$31"),MATCH("FW1",INDIRECT("$B$" &amp; AS21+11 &amp; ":$B$31"),0),2),""))</f>
        <v/>
      </c>
      <c r="AT23" s="317"/>
      <c r="AU23" s="357" t="str">
        <f ca="1">IF(AS21="","",IFERROR(INDEX(INDIRECT("$B$" &amp; AS21+11 &amp;  ":$F$31"),MATCH("FW1",INDIRECT("$B$" &amp; AS21+11 &amp; ":$B$31"),0),5),""))</f>
        <v/>
      </c>
      <c r="AV23" s="369"/>
      <c r="AW23" s="371">
        <f t="shared" ref="AW23" si="9">IF($BN$12*90000&lt;=AV23,$BN$12*90000,AV23)</f>
        <v>0</v>
      </c>
      <c r="AX23" s="372"/>
      <c r="AY23" s="310">
        <f>IF(10000&lt;=AX23,10000,AX23)</f>
        <v>0</v>
      </c>
      <c r="AZ23" s="311"/>
      <c r="BA23" s="310">
        <f>IF(20000&lt;=AZ23,20000,AZ23)</f>
        <v>0</v>
      </c>
      <c r="BB23" s="369"/>
      <c r="BC23" s="373"/>
      <c r="BD23" s="367"/>
      <c r="BE23" s="312"/>
      <c r="BF23" s="312"/>
      <c r="BG23" s="343"/>
      <c r="CB23" s="77" t="str">
        <f t="shared" si="5"/>
        <v/>
      </c>
      <c r="CC23" s="78">
        <f t="shared" si="6"/>
        <v>0</v>
      </c>
      <c r="CD23" s="78">
        <f t="shared" si="7"/>
        <v>0</v>
      </c>
      <c r="CE23" s="76">
        <f>IF(ISERROR(VLOOKUP($CB23,【5月】月集計表!$CB:$CD,2,FALSE))=TRUE,0,VLOOKUP($CB23,【5月】月集計表!$CB:$CD,2,FALSE))</f>
        <v>0</v>
      </c>
      <c r="CF23" s="76">
        <f>IF(ISERROR(VLOOKUP($CB23,【5月】月集計表!$CB:$CD,3,FALSE))=TRUE,0,VLOOKUP($CB23,【5月】月集計表!$CB:$CD,3,FALSE))</f>
        <v>0</v>
      </c>
    </row>
    <row r="24" spans="1:84" ht="16.5" customHeight="1">
      <c r="A24" s="468"/>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248"/>
      <c r="AL24" s="23">
        <f t="shared" si="1"/>
        <v>0</v>
      </c>
      <c r="AM24" s="23">
        <f t="shared" si="2"/>
        <v>0</v>
      </c>
      <c r="AN24" s="23">
        <f t="shared" si="3"/>
        <v>0</v>
      </c>
      <c r="AO24" s="23">
        <f t="shared" si="4"/>
        <v>0</v>
      </c>
      <c r="AR24" s="465"/>
      <c r="AS24" s="354"/>
      <c r="AT24" s="318"/>
      <c r="AU24" s="361"/>
      <c r="AV24" s="383"/>
      <c r="AW24" s="371"/>
      <c r="AX24" s="372"/>
      <c r="AY24" s="310"/>
      <c r="AZ24" s="311"/>
      <c r="BA24" s="310"/>
      <c r="BB24" s="369"/>
      <c r="BC24" s="373"/>
      <c r="BD24" s="367"/>
      <c r="BE24" s="312"/>
      <c r="BF24" s="312"/>
      <c r="BG24" s="343"/>
      <c r="CB24" s="77" t="str">
        <f t="shared" si="5"/>
        <v/>
      </c>
      <c r="CC24" s="78">
        <f t="shared" si="6"/>
        <v>0</v>
      </c>
      <c r="CD24" s="78">
        <f t="shared" si="7"/>
        <v>0</v>
      </c>
      <c r="CE24" s="76">
        <f>IF(ISERROR(VLOOKUP($CB24,【5月】月集計表!$CB:$CD,2,FALSE))=TRUE,0,VLOOKUP($CB24,【5月】月集計表!$CB:$CD,2,FALSE))</f>
        <v>0</v>
      </c>
      <c r="CF24" s="76">
        <f>IF(ISERROR(VLOOKUP($CB24,【5月】月集計表!$CB:$CD,3,FALSE))=TRUE,0,VLOOKUP($CB24,【5月】月集計表!$CB:$CD,3,FALSE))</f>
        <v>0</v>
      </c>
    </row>
    <row r="25" spans="1:84" ht="16.5" customHeight="1">
      <c r="A25" s="468"/>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248"/>
      <c r="AL25" s="23">
        <f t="shared" si="1"/>
        <v>0</v>
      </c>
      <c r="AM25" s="23">
        <f t="shared" si="2"/>
        <v>0</v>
      </c>
      <c r="AN25" s="23">
        <f t="shared" si="3"/>
        <v>0</v>
      </c>
      <c r="AO25" s="23">
        <f t="shared" si="4"/>
        <v>0</v>
      </c>
      <c r="AR25" s="465"/>
      <c r="AS25" s="354" t="str">
        <f ca="1">IF(AS23="","",IFERROR(INDEX(INDIRECT("$B$" &amp; AS23+11 &amp;  ":$F$31"),MATCH("FW1",INDIRECT("$B$" &amp; AS23+11 &amp; ":$B$31"),0),2),""))</f>
        <v/>
      </c>
      <c r="AT25" s="317"/>
      <c r="AU25" s="357" t="str">
        <f ca="1">IF(AS23="","",IFERROR(INDEX(INDIRECT("$B$" &amp; AS23+11 &amp;  ":$F$31"),MATCH("FW1",INDIRECT("$B$" &amp; AS23+11 &amp; ":$B$31"),0),5),""))</f>
        <v/>
      </c>
      <c r="AV25" s="369"/>
      <c r="AW25" s="371">
        <f t="shared" ref="AW25" si="10">IF($BN$12*90000&lt;=AV25,$BN$12*90000,AV25)</f>
        <v>0</v>
      </c>
      <c r="AX25" s="372"/>
      <c r="AY25" s="310">
        <f>IF(10000&lt;=AX25,10000,AX25)</f>
        <v>0</v>
      </c>
      <c r="AZ25" s="311"/>
      <c r="BA25" s="310">
        <f>IF(20000&lt;=AZ25,20000,AZ25)</f>
        <v>0</v>
      </c>
      <c r="BB25" s="369"/>
      <c r="BC25" s="373"/>
      <c r="BD25" s="367"/>
      <c r="BE25" s="312"/>
      <c r="BF25" s="312"/>
      <c r="BG25" s="343"/>
      <c r="CB25" s="77" t="str">
        <f t="shared" si="5"/>
        <v/>
      </c>
      <c r="CC25" s="78">
        <f t="shared" si="6"/>
        <v>0</v>
      </c>
      <c r="CD25" s="78">
        <f t="shared" si="7"/>
        <v>0</v>
      </c>
      <c r="CE25" s="76">
        <f>IF(ISERROR(VLOOKUP($CB25,【5月】月集計表!$CB:$CD,2,FALSE))=TRUE,0,VLOOKUP($CB25,【5月】月集計表!$CB:$CD,2,FALSE))</f>
        <v>0</v>
      </c>
      <c r="CF25" s="76">
        <f>IF(ISERROR(VLOOKUP($CB25,【5月】月集計表!$CB:$CD,3,FALSE))=TRUE,0,VLOOKUP($CB25,【5月】月集計表!$CB:$CD,3,FALSE))</f>
        <v>0</v>
      </c>
    </row>
    <row r="26" spans="1:84" ht="16.5" customHeight="1">
      <c r="A26" s="468"/>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248"/>
      <c r="AL26" s="23">
        <f t="shared" si="1"/>
        <v>0</v>
      </c>
      <c r="AM26" s="23">
        <f t="shared" si="2"/>
        <v>0</v>
      </c>
      <c r="AN26" s="23">
        <f t="shared" si="3"/>
        <v>0</v>
      </c>
      <c r="AO26" s="23">
        <f t="shared" si="4"/>
        <v>0</v>
      </c>
      <c r="AR26" s="465"/>
      <c r="AS26" s="354"/>
      <c r="AT26" s="318"/>
      <c r="AU26" s="361"/>
      <c r="AV26" s="383"/>
      <c r="AW26" s="371"/>
      <c r="AX26" s="372"/>
      <c r="AY26" s="310"/>
      <c r="AZ26" s="311"/>
      <c r="BA26" s="310"/>
      <c r="BB26" s="369"/>
      <c r="BC26" s="373"/>
      <c r="BD26" s="367"/>
      <c r="BE26" s="312"/>
      <c r="BF26" s="312"/>
      <c r="BG26" s="343"/>
      <c r="CB26" s="77" t="str">
        <f t="shared" si="5"/>
        <v/>
      </c>
      <c r="CC26" s="78">
        <f t="shared" si="6"/>
        <v>0</v>
      </c>
      <c r="CD26" s="78">
        <f t="shared" si="7"/>
        <v>0</v>
      </c>
      <c r="CE26" s="76">
        <f>IF(ISERROR(VLOOKUP($CB26,【5月】月集計表!$CB:$CD,2,FALSE))=TRUE,0,VLOOKUP($CB26,【5月】月集計表!$CB:$CD,2,FALSE))</f>
        <v>0</v>
      </c>
      <c r="CF26" s="76">
        <f>IF(ISERROR(VLOOKUP($CB26,【5月】月集計表!$CB:$CD,3,FALSE))=TRUE,0,VLOOKUP($CB26,【5月】月集計表!$CB:$CD,3,FALSE))</f>
        <v>0</v>
      </c>
    </row>
    <row r="27" spans="1:84" ht="16.5" customHeight="1">
      <c r="A27" s="468"/>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248"/>
      <c r="AL27" s="23">
        <f t="shared" si="1"/>
        <v>0</v>
      </c>
      <c r="AM27" s="23">
        <f t="shared" si="2"/>
        <v>0</v>
      </c>
      <c r="AN27" s="23">
        <f t="shared" si="3"/>
        <v>0</v>
      </c>
      <c r="AO27" s="23">
        <f t="shared" si="4"/>
        <v>0</v>
      </c>
      <c r="AR27" s="465"/>
      <c r="AS27" s="354" t="str">
        <f ca="1">IF(AS25="","",IFERROR(INDEX(INDIRECT("$B$" &amp; AS25+11 &amp;  ":$F$31"),MATCH("FW1",INDIRECT("$B$" &amp; AS25+11 &amp; ":$B$31"),0),2),""))</f>
        <v/>
      </c>
      <c r="AT27" s="317"/>
      <c r="AU27" s="357" t="str">
        <f ca="1">IF(AS25="","",IFERROR(INDEX(INDIRECT("$B$" &amp; AS25+11 &amp;  ":$F$31"),MATCH("FW1",INDIRECT("$B$" &amp; AS25+11 &amp; ":$B$31"),0),5),""))</f>
        <v/>
      </c>
      <c r="AV27" s="369"/>
      <c r="AW27" s="371">
        <f t="shared" ref="AW27" si="11">IF($BN$12*90000&lt;=AV27,$BN$12*90000,AV27)</f>
        <v>0</v>
      </c>
      <c r="AX27" s="372"/>
      <c r="AY27" s="310">
        <f>IF(10000&lt;=AX27,10000,AX27)</f>
        <v>0</v>
      </c>
      <c r="AZ27" s="311"/>
      <c r="BA27" s="310">
        <f>IF(20000&lt;=AZ27,20000,AZ27)</f>
        <v>0</v>
      </c>
      <c r="BB27" s="369"/>
      <c r="BC27" s="373"/>
      <c r="BD27" s="367"/>
      <c r="BE27" s="312"/>
      <c r="BF27" s="312"/>
      <c r="BG27" s="343"/>
      <c r="CB27" s="77" t="str">
        <f t="shared" si="5"/>
        <v/>
      </c>
      <c r="CC27" s="78">
        <f t="shared" si="6"/>
        <v>0</v>
      </c>
      <c r="CD27" s="78">
        <f t="shared" si="7"/>
        <v>0</v>
      </c>
      <c r="CE27" s="76">
        <f>IF(ISERROR(VLOOKUP($CB27,【5月】月集計表!$CB:$CD,2,FALSE))=TRUE,0,VLOOKUP($CB27,【5月】月集計表!$CB:$CD,2,FALSE))</f>
        <v>0</v>
      </c>
      <c r="CF27" s="76">
        <f>IF(ISERROR(VLOOKUP($CB27,【5月】月集計表!$CB:$CD,3,FALSE))=TRUE,0,VLOOKUP($CB27,【5月】月集計表!$CB:$CD,3,FALSE))</f>
        <v>0</v>
      </c>
    </row>
    <row r="28" spans="1:84" ht="16.5" customHeight="1" thickBot="1">
      <c r="A28" s="468"/>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248"/>
      <c r="AL28" s="23">
        <f t="shared" si="1"/>
        <v>0</v>
      </c>
      <c r="AM28" s="23">
        <f t="shared" si="2"/>
        <v>0</v>
      </c>
      <c r="AN28" s="23">
        <f t="shared" si="3"/>
        <v>0</v>
      </c>
      <c r="AO28" s="23">
        <f t="shared" si="4"/>
        <v>0</v>
      </c>
      <c r="AR28" s="466"/>
      <c r="AS28" s="355"/>
      <c r="AT28" s="356"/>
      <c r="AU28" s="358"/>
      <c r="AV28" s="370"/>
      <c r="AW28" s="374"/>
      <c r="AX28" s="375"/>
      <c r="AY28" s="335"/>
      <c r="AZ28" s="360"/>
      <c r="BA28" s="335"/>
      <c r="BB28" s="376"/>
      <c r="BC28" s="377"/>
      <c r="BD28" s="368"/>
      <c r="BE28" s="342"/>
      <c r="BF28" s="342"/>
      <c r="BG28" s="344"/>
      <c r="CB28" s="77" t="str">
        <f t="shared" si="5"/>
        <v/>
      </c>
      <c r="CC28" s="78">
        <f t="shared" si="6"/>
        <v>0</v>
      </c>
      <c r="CD28" s="78">
        <f t="shared" si="7"/>
        <v>0</v>
      </c>
      <c r="CE28" s="76">
        <f>IF(ISERROR(VLOOKUP($CB28,【5月】月集計表!$CB:$CD,2,FALSE))=TRUE,0,VLOOKUP($CB28,【5月】月集計表!$CB:$CD,2,FALSE))</f>
        <v>0</v>
      </c>
      <c r="CF28" s="76">
        <f>IF(ISERROR(VLOOKUP($CB28,【5月】月集計表!$CB:$CD,3,FALSE))=TRUE,0,VLOOKUP($CB28,【5月】月集計表!$CB:$CD,3,FALSE))</f>
        <v>0</v>
      </c>
    </row>
    <row r="29" spans="1:84" ht="16.5" customHeight="1">
      <c r="A29" s="468"/>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248"/>
      <c r="AL29" s="23">
        <f t="shared" si="1"/>
        <v>0</v>
      </c>
      <c r="AM29" s="23">
        <f t="shared" si="2"/>
        <v>0</v>
      </c>
      <c r="AN29" s="23">
        <f t="shared" si="3"/>
        <v>0</v>
      </c>
      <c r="AO29" s="23">
        <f t="shared" si="4"/>
        <v>0</v>
      </c>
      <c r="AR29" s="464" t="s">
        <v>134</v>
      </c>
      <c r="AS29" s="384" t="str">
        <f>IFERROR(INDEX($B$11:$F$31,MATCH("FW2",$B$11:$B$31,0),2),"")</f>
        <v/>
      </c>
      <c r="AT29" s="330"/>
      <c r="AU29" s="386" t="str">
        <f>IFERROR(INDEX($B$11:$F$31,MATCH("FW2",$B$11:$B$31,0),5),"")</f>
        <v/>
      </c>
      <c r="AV29" s="348"/>
      <c r="AW29" s="366">
        <f>IF(90000&lt;=AV29,90000,AV29)</f>
        <v>0</v>
      </c>
      <c r="AX29" s="348"/>
      <c r="AY29" s="349">
        <f>IF(10000&lt;=AX29,10000,AX29)</f>
        <v>0</v>
      </c>
      <c r="AZ29" s="348"/>
      <c r="BA29" s="349"/>
      <c r="BB29" s="348"/>
      <c r="BC29" s="532"/>
      <c r="BD29" s="349"/>
      <c r="BE29" s="350"/>
      <c r="BF29" s="350"/>
      <c r="BG29" s="362"/>
      <c r="CB29" s="77" t="str">
        <f t="shared" si="5"/>
        <v/>
      </c>
      <c r="CC29" s="78">
        <f t="shared" si="6"/>
        <v>0</v>
      </c>
      <c r="CD29" s="78">
        <f t="shared" si="7"/>
        <v>0</v>
      </c>
      <c r="CE29" s="76">
        <f>IF(ISERROR(VLOOKUP($CB29,【5月】月集計表!$CB:$CD,2,FALSE))=TRUE,0,VLOOKUP($CB29,【5月】月集計表!$CB:$CD,2,FALSE))</f>
        <v>0</v>
      </c>
      <c r="CF29" s="76">
        <f>IF(ISERROR(VLOOKUP($CB29,【5月】月集計表!$CB:$CD,3,FALSE))=TRUE,0,VLOOKUP($CB29,【5月】月集計表!$CB:$CD,3,FALSE))</f>
        <v>0</v>
      </c>
    </row>
    <row r="30" spans="1:84" ht="16.5" customHeight="1" thickBot="1">
      <c r="A30" s="468"/>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249"/>
      <c r="AL30" s="28">
        <f>COUNTA(G30:AK30)-COUNTIF(G30:AK30,"集")-COUNTIF(G30:AK30,"休")-COUNTIF(G30:AK30,"外")</f>
        <v>0</v>
      </c>
      <c r="AM30" s="28">
        <f t="shared" si="2"/>
        <v>0</v>
      </c>
      <c r="AN30" s="28">
        <f t="shared" si="3"/>
        <v>0</v>
      </c>
      <c r="AO30" s="28">
        <f t="shared" si="4"/>
        <v>0</v>
      </c>
      <c r="AR30" s="465"/>
      <c r="AS30" s="385"/>
      <c r="AT30" s="331"/>
      <c r="AU30" s="361"/>
      <c r="AV30" s="353"/>
      <c r="AW30" s="310"/>
      <c r="AX30" s="311"/>
      <c r="AY30" s="310"/>
      <c r="AZ30" s="311"/>
      <c r="BA30" s="310"/>
      <c r="BB30" s="311"/>
      <c r="BC30" s="522"/>
      <c r="BD30" s="310"/>
      <c r="BE30" s="312"/>
      <c r="BF30" s="312"/>
      <c r="BG30" s="343"/>
      <c r="CB30" s="77" t="str">
        <f t="shared" si="5"/>
        <v/>
      </c>
      <c r="CC30" s="78">
        <f t="shared" si="6"/>
        <v>0</v>
      </c>
      <c r="CD30" s="78">
        <f t="shared" si="7"/>
        <v>0</v>
      </c>
      <c r="CE30" s="76">
        <f>IF(ISERROR(VLOOKUP($CB30,【5月】月集計表!$CB:$CD,2,FALSE))=TRUE,0,VLOOKUP($CB30,【5月】月集計表!$CB:$CD,2,FALSE))</f>
        <v>0</v>
      </c>
      <c r="CF30" s="76">
        <f>IF(ISERROR(VLOOKUP($CB30,【5月】月集計表!$CB:$CD,3,FALSE))=TRUE,0,VLOOKUP($CB30,【5月】月集計表!$CB:$CD,3,FALSE))</f>
        <v>0</v>
      </c>
    </row>
    <row r="31" spans="1:84" ht="16.5" customHeight="1" thickBot="1">
      <c r="A31" s="469"/>
      <c r="B31" s="498" t="s">
        <v>32</v>
      </c>
      <c r="C31" s="499"/>
      <c r="D31" s="499"/>
      <c r="E31" s="499"/>
      <c r="F31" s="500"/>
      <c r="G31" s="230">
        <f>COUNTA(G11:G30)-COUNTIF(G11:G30,"外")-COUNTIF(G11:G30,"休")-COUNTIF(G11:G30,"集")</f>
        <v>0</v>
      </c>
      <c r="H31" s="230">
        <f t="shared" ref="H31:AK31" si="12">COUNTA(H11:H30)-COUNTIF(H11:H30,"外")-COUNTIF(H11:H30,"休")-COUNTIF(H11:H30,"集")</f>
        <v>0</v>
      </c>
      <c r="I31" s="230">
        <f t="shared" si="12"/>
        <v>0</v>
      </c>
      <c r="J31" s="230">
        <f t="shared" si="12"/>
        <v>0</v>
      </c>
      <c r="K31" s="230">
        <f t="shared" si="12"/>
        <v>0</v>
      </c>
      <c r="L31" s="230">
        <f t="shared" si="12"/>
        <v>0</v>
      </c>
      <c r="M31" s="230">
        <f t="shared" si="12"/>
        <v>0</v>
      </c>
      <c r="N31" s="230">
        <f t="shared" si="12"/>
        <v>0</v>
      </c>
      <c r="O31" s="230">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1">
        <f t="shared" si="12"/>
        <v>0</v>
      </c>
      <c r="AK31" s="71">
        <f t="shared" si="12"/>
        <v>0</v>
      </c>
      <c r="AL31" s="74"/>
      <c r="AR31" s="465"/>
      <c r="AS31" s="354" t="str">
        <f ca="1">IF(AS29="","",IFERROR(INDEX(INDIRECT("$B$" &amp; AS29+11 &amp;  ":$F$31"),MATCH("FW2",INDIRECT("$B$" &amp; AS29+11 &amp; ":$B$31"),0),2),""))</f>
        <v/>
      </c>
      <c r="AT31" s="317"/>
      <c r="AU31" s="363" t="str">
        <f ca="1">IF(AS29="","",IFERROR(INDEX(INDIRECT("$B$" &amp; AS29+11 &amp;  ":$F$31"),MATCH("FW2",INDIRECT("$B$" &amp; AS29+11 &amp; ":$B$31"),0),5),""))</f>
        <v/>
      </c>
      <c r="AV31" s="311"/>
      <c r="AW31" s="310">
        <f>IF(90000&lt;=AV31,90000,AV31)</f>
        <v>0</v>
      </c>
      <c r="AX31" s="311"/>
      <c r="AY31" s="310">
        <f>IF(10000&lt;=AX31,10000,AX31)</f>
        <v>0</v>
      </c>
      <c r="AZ31" s="311"/>
      <c r="BA31" s="310"/>
      <c r="BB31" s="311"/>
      <c r="BC31" s="522"/>
      <c r="BD31" s="310"/>
      <c r="BE31" s="312"/>
      <c r="BF31" s="312"/>
      <c r="BG31" s="343"/>
    </row>
    <row r="32" spans="1:84" ht="18" customHeight="1" thickBot="1">
      <c r="A32" s="501" t="s">
        <v>33</v>
      </c>
      <c r="B32" s="499"/>
      <c r="C32" s="499"/>
      <c r="D32" s="499"/>
      <c r="E32" s="499"/>
      <c r="F32" s="500"/>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1">
        <f t="shared" si="13"/>
        <v>0</v>
      </c>
      <c r="AK32" s="71">
        <f t="shared" si="13"/>
        <v>0</v>
      </c>
      <c r="AL32" s="74"/>
      <c r="AP32" s="13"/>
      <c r="AQ32" s="13"/>
      <c r="AR32" s="465"/>
      <c r="AS32" s="354"/>
      <c r="AT32" s="318"/>
      <c r="AU32" s="364"/>
      <c r="AV32" s="353"/>
      <c r="AW32" s="310"/>
      <c r="AX32" s="311"/>
      <c r="AY32" s="310"/>
      <c r="AZ32" s="311"/>
      <c r="BA32" s="310"/>
      <c r="BB32" s="311"/>
      <c r="BC32" s="522"/>
      <c r="BD32" s="310"/>
      <c r="BE32" s="312"/>
      <c r="BF32" s="312"/>
      <c r="BG32" s="343"/>
    </row>
    <row r="33" spans="1:84" ht="16.5" customHeight="1" thickBot="1">
      <c r="A33" s="501" t="s">
        <v>34</v>
      </c>
      <c r="B33" s="499"/>
      <c r="C33" s="499"/>
      <c r="D33" s="499"/>
      <c r="E33" s="499"/>
      <c r="F33" s="500"/>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250"/>
      <c r="AL33" s="74"/>
      <c r="AP33" s="13"/>
      <c r="AQ33" s="13"/>
      <c r="AR33" s="465"/>
      <c r="AS33" s="354" t="str">
        <f ca="1">IF(AS31="","",IFERROR(INDEX(INDIRECT("$B$" &amp; AS31+11 &amp;  ":$F$31"),MATCH("FW2",INDIRECT("$B$" &amp; AS31+11 &amp; ":$B$31"),0),2),""))</f>
        <v/>
      </c>
      <c r="AT33" s="317"/>
      <c r="AU33" s="357" t="str">
        <f ca="1">IF(AS31="","",IFERROR(INDEX(INDIRECT("$B$" &amp; AS31+11 &amp;  ":$F$31"),MATCH("FW2",INDIRECT("$B$" &amp; AS31+11 &amp; ":$B$31"),0),5),""))</f>
        <v/>
      </c>
      <c r="AV33" s="311"/>
      <c r="AW33" s="310">
        <f>IF(90000&lt;=AV33,90000,AV33)</f>
        <v>0</v>
      </c>
      <c r="AX33" s="311"/>
      <c r="AY33" s="310">
        <f>IF(10000&lt;=AX33,10000,AX33)</f>
        <v>0</v>
      </c>
      <c r="AZ33" s="311"/>
      <c r="BA33" s="310"/>
      <c r="BB33" s="311"/>
      <c r="BC33" s="522"/>
      <c r="BD33" s="310"/>
      <c r="BE33" s="312"/>
      <c r="BF33" s="312"/>
      <c r="BG33" s="343"/>
    </row>
    <row r="34" spans="1:84" ht="16.5" customHeight="1" thickBot="1">
      <c r="AO34" s="35"/>
      <c r="AP34" s="13"/>
      <c r="AQ34" s="13"/>
      <c r="AR34" s="465"/>
      <c r="AS34" s="354"/>
      <c r="AT34" s="318"/>
      <c r="AU34" s="361"/>
      <c r="AV34" s="353"/>
      <c r="AW34" s="310"/>
      <c r="AX34" s="311"/>
      <c r="AY34" s="310"/>
      <c r="AZ34" s="311"/>
      <c r="BA34" s="310"/>
      <c r="BB34" s="311"/>
      <c r="BC34" s="522"/>
      <c r="BD34" s="310"/>
      <c r="BE34" s="312"/>
      <c r="BF34" s="312"/>
      <c r="BG34" s="343"/>
      <c r="CB34" s="4"/>
      <c r="CC34" s="4"/>
      <c r="CD34" s="4"/>
      <c r="CE34" s="4"/>
      <c r="CF34" s="4"/>
    </row>
    <row r="35" spans="1:84" ht="20.100000000000001" customHeight="1">
      <c r="A35" s="432" t="s">
        <v>4</v>
      </c>
      <c r="B35" s="433"/>
      <c r="C35" s="452" t="s">
        <v>5</v>
      </c>
      <c r="D35" s="412"/>
      <c r="E35" s="496" t="s">
        <v>110</v>
      </c>
      <c r="F35" s="437" t="s">
        <v>7</v>
      </c>
      <c r="G35" s="456" t="s">
        <v>35</v>
      </c>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8"/>
      <c r="AL35" s="36" t="s">
        <v>36</v>
      </c>
      <c r="AM35" s="37" t="s">
        <v>37</v>
      </c>
      <c r="AN35" s="37" t="s">
        <v>38</v>
      </c>
      <c r="AO35" s="38" t="s">
        <v>39</v>
      </c>
      <c r="AR35" s="465"/>
      <c r="AS35" s="354" t="str">
        <f ca="1">IF(AS33="","",IFERROR(INDEX(INDIRECT("$B$" &amp; AS33+11 &amp;  ":$F$31"),MATCH("FW2",INDIRECT("$B$" &amp; AS33+11 &amp; ":$B$31"),0),2),""))</f>
        <v/>
      </c>
      <c r="AT35" s="317"/>
      <c r="AU35" s="357" t="str">
        <f ca="1">IF(AS33="","",IFERROR(INDEX(INDIRECT("$B$" &amp; AS33+11 &amp;  ":$F$31"),MATCH("FW2",INDIRECT("$B$" &amp; AS33+11 &amp; ":$B$31"),0),5),""))</f>
        <v/>
      </c>
      <c r="AV35" s="311"/>
      <c r="AW35" s="310">
        <f>IF(90000&lt;=AV35,90000,AV35)</f>
        <v>0</v>
      </c>
      <c r="AX35" s="311"/>
      <c r="AY35" s="310">
        <f>IF(10000&lt;=AX35,10000,AX35)</f>
        <v>0</v>
      </c>
      <c r="AZ35" s="311"/>
      <c r="BA35" s="310"/>
      <c r="BB35" s="311"/>
      <c r="BC35" s="522"/>
      <c r="BD35" s="310"/>
      <c r="BE35" s="312"/>
      <c r="BF35" s="312"/>
      <c r="BG35" s="343"/>
      <c r="CB35" s="4"/>
      <c r="CC35" s="4"/>
      <c r="CD35" s="4"/>
      <c r="CE35" s="4"/>
      <c r="CF35" s="4"/>
    </row>
    <row r="36" spans="1:84" ht="20.100000000000001" customHeight="1">
      <c r="A36" s="450"/>
      <c r="B36" s="451"/>
      <c r="C36" s="453"/>
      <c r="D36" s="454"/>
      <c r="E36" s="497"/>
      <c r="F36" s="455"/>
      <c r="G36" s="39">
        <f>日付!B5</f>
        <v>45078</v>
      </c>
      <c r="H36" s="39">
        <f>日付!C5</f>
        <v>45079</v>
      </c>
      <c r="I36" s="39">
        <f>日付!D5</f>
        <v>45080</v>
      </c>
      <c r="J36" s="39">
        <f>日付!E5</f>
        <v>45081</v>
      </c>
      <c r="K36" s="39">
        <f>日付!F5</f>
        <v>45082</v>
      </c>
      <c r="L36" s="39">
        <f>日付!G5</f>
        <v>45083</v>
      </c>
      <c r="M36" s="39">
        <f>日付!H5</f>
        <v>45084</v>
      </c>
      <c r="N36" s="39">
        <f>日付!I5</f>
        <v>45085</v>
      </c>
      <c r="O36" s="39">
        <f>日付!J5</f>
        <v>45086</v>
      </c>
      <c r="P36" s="39">
        <f>日付!K5</f>
        <v>45087</v>
      </c>
      <c r="Q36" s="39">
        <f>日付!L5</f>
        <v>45088</v>
      </c>
      <c r="R36" s="39">
        <f>日付!M5</f>
        <v>45089</v>
      </c>
      <c r="S36" s="39">
        <f>日付!N5</f>
        <v>45090</v>
      </c>
      <c r="T36" s="39">
        <f>日付!O5</f>
        <v>45091</v>
      </c>
      <c r="U36" s="39">
        <f>日付!P5</f>
        <v>45092</v>
      </c>
      <c r="V36" s="39">
        <f>日付!Q5</f>
        <v>45093</v>
      </c>
      <c r="W36" s="39">
        <f>日付!R5</f>
        <v>45094</v>
      </c>
      <c r="X36" s="39">
        <f>日付!S5</f>
        <v>45095</v>
      </c>
      <c r="Y36" s="39">
        <f>日付!T5</f>
        <v>45096</v>
      </c>
      <c r="Z36" s="39">
        <f>日付!U5</f>
        <v>45097</v>
      </c>
      <c r="AA36" s="39">
        <f>日付!V5</f>
        <v>45098</v>
      </c>
      <c r="AB36" s="39">
        <f>日付!W5</f>
        <v>45099</v>
      </c>
      <c r="AC36" s="39">
        <f>日付!X5</f>
        <v>45100</v>
      </c>
      <c r="AD36" s="39">
        <f>日付!Y5</f>
        <v>45101</v>
      </c>
      <c r="AE36" s="39">
        <f>日付!Z5</f>
        <v>45102</v>
      </c>
      <c r="AF36" s="39">
        <f>日付!AA5</f>
        <v>45103</v>
      </c>
      <c r="AG36" s="39">
        <f>日付!AB5</f>
        <v>45104</v>
      </c>
      <c r="AH36" s="39">
        <f>日付!AC5</f>
        <v>45105</v>
      </c>
      <c r="AI36" s="39">
        <f>日付!AD5</f>
        <v>45106</v>
      </c>
      <c r="AJ36" s="39">
        <f>日付!AE5</f>
        <v>45107</v>
      </c>
      <c r="AK36" s="39">
        <f>日付!AF5</f>
        <v>0</v>
      </c>
      <c r="AL36" s="459" t="s">
        <v>40</v>
      </c>
      <c r="AM36" s="477" t="s">
        <v>41</v>
      </c>
      <c r="AN36" s="503">
        <f>COUNTIF($G$32:$AK$32,1)+COUNTIF($G$32:$AK$32,2)+COUNTIF($G$32:$AK$32,3)</f>
        <v>0</v>
      </c>
      <c r="AO36" s="506">
        <f>AN36+【5月】月集計表!AO36</f>
        <v>0</v>
      </c>
      <c r="AR36" s="465"/>
      <c r="AS36" s="354"/>
      <c r="AT36" s="318"/>
      <c r="AU36" s="361"/>
      <c r="AV36" s="353"/>
      <c r="AW36" s="310"/>
      <c r="AX36" s="311"/>
      <c r="AY36" s="310"/>
      <c r="AZ36" s="311"/>
      <c r="BA36" s="310"/>
      <c r="BB36" s="311"/>
      <c r="BC36" s="522"/>
      <c r="BD36" s="310"/>
      <c r="BE36" s="312"/>
      <c r="BF36" s="312"/>
      <c r="BG36" s="343"/>
      <c r="CB36" s="4"/>
      <c r="CC36" s="4"/>
      <c r="CD36" s="4"/>
      <c r="CE36" s="4"/>
      <c r="CF36" s="4"/>
    </row>
    <row r="37" spans="1:84" ht="16.5" customHeight="1">
      <c r="A37" s="467" t="s">
        <v>42</v>
      </c>
      <c r="B37" s="509"/>
      <c r="C37" s="513">
        <v>1</v>
      </c>
      <c r="D37" s="514"/>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51"/>
      <c r="AL37" s="460"/>
      <c r="AM37" s="478"/>
      <c r="AN37" s="504"/>
      <c r="AO37" s="507"/>
      <c r="AR37" s="465"/>
      <c r="AS37" s="354" t="str">
        <f ca="1">IF(AS35="","",IFERROR(INDEX(INDIRECT("$B$" &amp; AS35+11 &amp;  ":$F$31"),MATCH("FW2",INDIRECT("$B$" &amp; AS35+11 &amp; ":$B$31"),0),2),""))</f>
        <v/>
      </c>
      <c r="AT37" s="317"/>
      <c r="AU37" s="357" t="str">
        <f ca="1">IF(AS35="","",IFERROR(INDEX(INDIRECT("$B$" &amp; AS35+11 &amp;  ":$F$31"),MATCH("FW2",INDIRECT("$B$" &amp; AS35+11 &amp; ":$B$31"),0),5),""))</f>
        <v/>
      </c>
      <c r="AV37" s="311"/>
      <c r="AW37" s="310">
        <f>IF(90000&lt;=AV37,90000,AV37)</f>
        <v>0</v>
      </c>
      <c r="AX37" s="311"/>
      <c r="AY37" s="310">
        <f>IF(10000&lt;=AX37,10000,AX37)</f>
        <v>0</v>
      </c>
      <c r="AZ37" s="311"/>
      <c r="BA37" s="310"/>
      <c r="BB37" s="311"/>
      <c r="BC37" s="522"/>
      <c r="BD37" s="310"/>
      <c r="BE37" s="312"/>
      <c r="BF37" s="312"/>
      <c r="BG37" s="343"/>
      <c r="CB37" s="4"/>
      <c r="CC37" s="4"/>
      <c r="CD37" s="4"/>
      <c r="CE37" s="4"/>
      <c r="CF37" s="4"/>
    </row>
    <row r="38" spans="1:84" ht="16.5" customHeight="1" thickBot="1">
      <c r="A38" s="468"/>
      <c r="B38" s="510"/>
      <c r="C38" s="462">
        <v>2</v>
      </c>
      <c r="D38" s="463"/>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52"/>
      <c r="AL38" s="460"/>
      <c r="AM38" s="502"/>
      <c r="AN38" s="505"/>
      <c r="AO38" s="508"/>
      <c r="AR38" s="466"/>
      <c r="AS38" s="355"/>
      <c r="AT38" s="356"/>
      <c r="AU38" s="358"/>
      <c r="AV38" s="359"/>
      <c r="AW38" s="335"/>
      <c r="AX38" s="360"/>
      <c r="AY38" s="335"/>
      <c r="AZ38" s="360"/>
      <c r="BA38" s="335"/>
      <c r="BB38" s="360"/>
      <c r="BC38" s="533"/>
      <c r="BD38" s="335"/>
      <c r="BE38" s="342"/>
      <c r="BF38" s="342"/>
      <c r="BG38" s="344"/>
      <c r="CB38" s="4"/>
      <c r="CC38" s="4"/>
      <c r="CD38" s="4"/>
      <c r="CE38" s="4"/>
      <c r="CF38" s="4"/>
    </row>
    <row r="39" spans="1:84" ht="16.5" customHeight="1">
      <c r="A39" s="468"/>
      <c r="B39" s="510"/>
      <c r="C39" s="462">
        <v>3</v>
      </c>
      <c r="D39" s="463"/>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52"/>
      <c r="AL39" s="460"/>
      <c r="AM39" s="477" t="s">
        <v>44</v>
      </c>
      <c r="AN39" s="503">
        <f>COUNTIF($G$32:$AK$32,2)+COUNTIF($G$32:$AK$32,3)</f>
        <v>0</v>
      </c>
      <c r="AO39" s="506">
        <f>AN39+【5月】月集計表!AO39</f>
        <v>0</v>
      </c>
      <c r="AR39" s="464" t="s">
        <v>135</v>
      </c>
      <c r="AS39" s="384" t="str">
        <f>IFERROR(INDEX($B$11:$F$31,MATCH("FW3",$B$11:$B$31,0),2),"")</f>
        <v/>
      </c>
      <c r="AT39" s="330"/>
      <c r="AU39" s="386" t="str">
        <f>IFERROR(INDEX($B$11:$F$31,MATCH("FW3",$B$11:$B$31,0),5),"")</f>
        <v/>
      </c>
      <c r="AV39" s="348"/>
      <c r="AW39" s="349">
        <f>IF(90000&lt;=AV39,90000,AV39)</f>
        <v>0</v>
      </c>
      <c r="AX39" s="348"/>
      <c r="AY39" s="349">
        <f>IF(10000&lt;=AX39,10000,AX39)</f>
        <v>0</v>
      </c>
      <c r="AZ39" s="348"/>
      <c r="BA39" s="349"/>
      <c r="BB39" s="348"/>
      <c r="BC39" s="526"/>
      <c r="BD39" s="349"/>
      <c r="BE39" s="350"/>
      <c r="BF39" s="350"/>
      <c r="BG39" s="362"/>
      <c r="CB39" s="4"/>
      <c r="CC39" s="4"/>
      <c r="CD39" s="4"/>
      <c r="CE39" s="4"/>
      <c r="CF39" s="4"/>
    </row>
    <row r="40" spans="1:84" ht="16.5" customHeight="1">
      <c r="A40" s="468"/>
      <c r="B40" s="510"/>
      <c r="C40" s="462">
        <v>4</v>
      </c>
      <c r="D40" s="463"/>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53"/>
      <c r="AL40" s="460"/>
      <c r="AM40" s="478"/>
      <c r="AN40" s="504"/>
      <c r="AO40" s="528"/>
      <c r="AR40" s="465"/>
      <c r="AS40" s="385"/>
      <c r="AT40" s="331"/>
      <c r="AU40" s="361"/>
      <c r="AV40" s="353"/>
      <c r="AW40" s="310"/>
      <c r="AX40" s="311"/>
      <c r="AY40" s="310"/>
      <c r="AZ40" s="311"/>
      <c r="BA40" s="310"/>
      <c r="BB40" s="311"/>
      <c r="BC40" s="522"/>
      <c r="BD40" s="310"/>
      <c r="BE40" s="312"/>
      <c r="BF40" s="312"/>
      <c r="BG40" s="343"/>
      <c r="CB40" s="4"/>
      <c r="CC40" s="4"/>
      <c r="CD40" s="4"/>
      <c r="CE40" s="4"/>
      <c r="CF40" s="4"/>
    </row>
    <row r="41" spans="1:84" ht="16.5" customHeight="1">
      <c r="A41" s="468"/>
      <c r="B41" s="510"/>
      <c r="C41" s="462">
        <v>5</v>
      </c>
      <c r="D41" s="463"/>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53"/>
      <c r="AL41" s="460"/>
      <c r="AM41" s="502"/>
      <c r="AN41" s="505"/>
      <c r="AO41" s="529"/>
      <c r="AR41" s="465"/>
      <c r="AS41" s="354" t="str">
        <f ca="1">IF(AS39="","",IFERROR(INDEX(INDIRECT("$B$" &amp; AS39+11 &amp;  ":$F$31"),MATCH("FW3",INDIRECT("$B$" &amp; AS39+11 &amp; ":$B$31"),0),2),""))</f>
        <v/>
      </c>
      <c r="AT41" s="317"/>
      <c r="AU41" s="363" t="str">
        <f ca="1">IF(AS39="","",IFERROR(INDEX(INDIRECT("$B$" &amp; AS39+11 &amp;  ":$F$31"),MATCH("FW3",INDIRECT("$B$" &amp; AS39+11 &amp; ":$B$31"),0),5),""))</f>
        <v/>
      </c>
      <c r="AV41" s="311"/>
      <c r="AW41" s="310">
        <f>IF(90000&lt;=AV41,90000,AV41)</f>
        <v>0</v>
      </c>
      <c r="AX41" s="311"/>
      <c r="AY41" s="310">
        <f>IF(10000&lt;=AX41,10000,AX41)</f>
        <v>0</v>
      </c>
      <c r="AZ41" s="311"/>
      <c r="BA41" s="310"/>
      <c r="BB41" s="311"/>
      <c r="BC41" s="522"/>
      <c r="BD41" s="310"/>
      <c r="BE41" s="312"/>
      <c r="BF41" s="312"/>
      <c r="BG41" s="343"/>
      <c r="CB41" s="4"/>
      <c r="CC41" s="4"/>
      <c r="CD41" s="4"/>
      <c r="CE41" s="4"/>
      <c r="CF41" s="4"/>
    </row>
    <row r="42" spans="1:84" ht="16.5" customHeight="1">
      <c r="A42" s="468"/>
      <c r="B42" s="510"/>
      <c r="C42" s="462">
        <v>6</v>
      </c>
      <c r="D42" s="463"/>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53"/>
      <c r="AL42" s="460"/>
      <c r="AM42" s="477" t="s">
        <v>51</v>
      </c>
      <c r="AN42" s="503">
        <f>COUNTIF($G$32:$AK$32,3)</f>
        <v>0</v>
      </c>
      <c r="AO42" s="506">
        <f>AN42+【5月】月集計表!AO42</f>
        <v>0</v>
      </c>
      <c r="AR42" s="465"/>
      <c r="AS42" s="354"/>
      <c r="AT42" s="318"/>
      <c r="AU42" s="364"/>
      <c r="AV42" s="353"/>
      <c r="AW42" s="310"/>
      <c r="AX42" s="311"/>
      <c r="AY42" s="310"/>
      <c r="AZ42" s="311"/>
      <c r="BA42" s="310"/>
      <c r="BB42" s="311"/>
      <c r="BC42" s="522"/>
      <c r="BD42" s="310"/>
      <c r="BE42" s="312"/>
      <c r="BF42" s="312"/>
      <c r="BG42" s="343"/>
      <c r="CB42" s="4"/>
      <c r="CC42" s="4"/>
      <c r="CD42" s="4"/>
      <c r="CE42" s="4"/>
      <c r="CF42" s="4"/>
    </row>
    <row r="43" spans="1:84" ht="16.5" customHeight="1">
      <c r="A43" s="468"/>
      <c r="B43" s="510"/>
      <c r="C43" s="462">
        <v>7</v>
      </c>
      <c r="D43" s="463"/>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53"/>
      <c r="AL43" s="460"/>
      <c r="AM43" s="478"/>
      <c r="AN43" s="504"/>
      <c r="AO43" s="507"/>
      <c r="AR43" s="465"/>
      <c r="AS43" s="354" t="str">
        <f ca="1">IF(AS41="","",IFERROR(INDEX(INDIRECT("$B$" &amp; AS41+11 &amp;  ":$F$31"),MATCH("FW3",INDIRECT("$B$" &amp; AS41+11 &amp; ":$B$31"),0),2),""))</f>
        <v/>
      </c>
      <c r="AT43" s="317"/>
      <c r="AU43" s="357" t="str">
        <f ca="1">IF(AS41="","",IFERROR(INDEX(INDIRECT("$B$" &amp; AS41+11 &amp;  ":$F$31"),MATCH("FW3",INDIRECT("$B$" &amp; AS41+11 &amp; ":$B$31"),0),5),""))</f>
        <v/>
      </c>
      <c r="AV43" s="311"/>
      <c r="AW43" s="310">
        <f>IF(90000&lt;=AV43,90000,AV43)</f>
        <v>0</v>
      </c>
      <c r="AX43" s="311"/>
      <c r="AY43" s="310">
        <f>IF(10000&lt;=AX43,10000,AX43)</f>
        <v>0</v>
      </c>
      <c r="AZ43" s="311"/>
      <c r="BA43" s="310"/>
      <c r="BB43" s="311"/>
      <c r="BC43" s="522"/>
      <c r="BD43" s="310"/>
      <c r="BE43" s="312"/>
      <c r="BF43" s="312"/>
      <c r="BG43" s="343"/>
      <c r="CB43" s="4"/>
      <c r="CC43" s="4"/>
      <c r="CD43" s="4"/>
      <c r="CE43" s="4"/>
      <c r="CF43" s="4"/>
    </row>
    <row r="44" spans="1:84" ht="17.25" customHeight="1">
      <c r="A44" s="468"/>
      <c r="B44" s="510"/>
      <c r="C44" s="462">
        <v>8</v>
      </c>
      <c r="D44" s="463"/>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53"/>
      <c r="AL44" s="460"/>
      <c r="AM44" s="502"/>
      <c r="AN44" s="505"/>
      <c r="AO44" s="508"/>
      <c r="AR44" s="465"/>
      <c r="AS44" s="354"/>
      <c r="AT44" s="318"/>
      <c r="AU44" s="361"/>
      <c r="AV44" s="353"/>
      <c r="AW44" s="310"/>
      <c r="AX44" s="311"/>
      <c r="AY44" s="310"/>
      <c r="AZ44" s="311"/>
      <c r="BA44" s="310"/>
      <c r="BB44" s="311"/>
      <c r="BC44" s="522"/>
      <c r="BD44" s="310"/>
      <c r="BE44" s="312"/>
      <c r="BF44" s="312"/>
      <c r="BG44" s="343"/>
      <c r="CB44" s="4"/>
      <c r="CC44" s="4"/>
      <c r="CD44" s="4"/>
      <c r="CE44" s="4"/>
      <c r="CF44" s="4"/>
    </row>
    <row r="45" spans="1:84" ht="17.25" customHeight="1">
      <c r="A45" s="468"/>
      <c r="B45" s="510"/>
      <c r="C45" s="462">
        <v>9</v>
      </c>
      <c r="D45" s="463"/>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54"/>
      <c r="AL45" s="460"/>
      <c r="AM45" s="477" t="s">
        <v>52</v>
      </c>
      <c r="AN45" s="480">
        <f>SUM(AN36:AN44)</f>
        <v>0</v>
      </c>
      <c r="AO45" s="483">
        <f>SUM(AO36:AO44)</f>
        <v>0</v>
      </c>
      <c r="AR45" s="465"/>
      <c r="AS45" s="354" t="str">
        <f ca="1">IF(AS43="","",IFERROR(INDEX(INDIRECT("$B$" &amp; AS43+11 &amp;  ":$F$31"),MATCH("FW3",INDIRECT("$B$" &amp; AS43+11 &amp; ":$B$31"),0),2),""))</f>
        <v/>
      </c>
      <c r="AT45" s="317"/>
      <c r="AU45" s="357" t="str">
        <f ca="1">IF(AS43="","",IFERROR(INDEX(INDIRECT("$B$" &amp; AS43+11 &amp;  ":$F$31"),MATCH("FW3",INDIRECT("$B$" &amp; AS43+11 &amp; ":$B$31"),0),5),""))</f>
        <v/>
      </c>
      <c r="AV45" s="311"/>
      <c r="AW45" s="310">
        <f>IF(90000&lt;=AV45,90000,AV45)</f>
        <v>0</v>
      </c>
      <c r="AX45" s="311"/>
      <c r="AY45" s="310">
        <f>IF(10000&lt;=AX45,10000,AX45)</f>
        <v>0</v>
      </c>
      <c r="AZ45" s="311"/>
      <c r="BA45" s="310"/>
      <c r="BB45" s="311"/>
      <c r="BC45" s="522"/>
      <c r="BD45" s="310"/>
      <c r="BE45" s="312"/>
      <c r="BF45" s="312"/>
      <c r="BG45" s="343"/>
      <c r="CB45" s="4"/>
      <c r="CC45" s="4"/>
      <c r="CD45" s="4"/>
      <c r="CE45" s="4"/>
      <c r="CF45" s="4"/>
    </row>
    <row r="46" spans="1:84" ht="17.25" customHeight="1">
      <c r="A46" s="468"/>
      <c r="B46" s="510"/>
      <c r="C46" s="462">
        <v>10</v>
      </c>
      <c r="D46" s="463"/>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54"/>
      <c r="AL46" s="460"/>
      <c r="AM46" s="478"/>
      <c r="AN46" s="481"/>
      <c r="AO46" s="484"/>
      <c r="AR46" s="465"/>
      <c r="AS46" s="354"/>
      <c r="AT46" s="318"/>
      <c r="AU46" s="361"/>
      <c r="AV46" s="353"/>
      <c r="AW46" s="310"/>
      <c r="AX46" s="311"/>
      <c r="AY46" s="310"/>
      <c r="AZ46" s="311"/>
      <c r="BA46" s="310"/>
      <c r="BB46" s="311"/>
      <c r="BC46" s="522"/>
      <c r="BD46" s="310"/>
      <c r="BE46" s="312"/>
      <c r="BF46" s="312"/>
      <c r="BG46" s="343"/>
      <c r="CB46" s="4"/>
      <c r="CC46" s="4"/>
      <c r="CD46" s="4"/>
      <c r="CE46" s="4"/>
      <c r="CF46" s="4"/>
    </row>
    <row r="47" spans="1:84" ht="17.25" customHeight="1" thickBot="1">
      <c r="A47" s="468"/>
      <c r="B47" s="510"/>
      <c r="C47" s="462">
        <v>11</v>
      </c>
      <c r="D47" s="463"/>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54"/>
      <c r="AL47" s="461"/>
      <c r="AM47" s="479"/>
      <c r="AN47" s="482"/>
      <c r="AO47" s="485"/>
      <c r="AP47" s="8"/>
      <c r="AQ47" s="8"/>
      <c r="AR47" s="465"/>
      <c r="AS47" s="354" t="str">
        <f ca="1">IF(AS45="","",IFERROR(INDEX(INDIRECT("$B$" &amp; AS45+11 &amp;  ":$F$31"),MATCH("FW3",INDIRECT("$B$" &amp; AS45+11 &amp; ":$B$31"),0),2),""))</f>
        <v/>
      </c>
      <c r="AT47" s="317"/>
      <c r="AU47" s="357" t="str">
        <f ca="1">IF(AS45="","",IFERROR(INDEX(INDIRECT("$B$" &amp; AS45+11 &amp;  ":$F$31"),MATCH("FW3",INDIRECT("$B$" &amp; AS45+11 &amp; ":$B$31"),0),5),""))</f>
        <v/>
      </c>
      <c r="AV47" s="311"/>
      <c r="AW47" s="310">
        <f>IF(90000&lt;=AV47,90000,AV47)</f>
        <v>0</v>
      </c>
      <c r="AX47" s="311"/>
      <c r="AY47" s="310">
        <f>IF(10000&lt;=AX47,10000,AX47)</f>
        <v>0</v>
      </c>
      <c r="AZ47" s="311"/>
      <c r="BA47" s="310"/>
      <c r="BB47" s="311"/>
      <c r="BC47" s="522"/>
      <c r="BD47" s="310"/>
      <c r="BE47" s="312"/>
      <c r="BF47" s="312"/>
      <c r="BG47" s="343"/>
    </row>
    <row r="48" spans="1:84" ht="17.25" customHeight="1" thickBot="1">
      <c r="A48" s="468"/>
      <c r="B48" s="510"/>
      <c r="C48" s="462">
        <v>12</v>
      </c>
      <c r="D48" s="463"/>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54"/>
      <c r="AL48" s="66"/>
      <c r="AM48" s="44"/>
      <c r="AN48" s="45"/>
      <c r="AO48" s="46"/>
      <c r="AP48" s="46"/>
      <c r="AQ48" s="46"/>
      <c r="AR48" s="466"/>
      <c r="AS48" s="355"/>
      <c r="AT48" s="356"/>
      <c r="AU48" s="358"/>
      <c r="AV48" s="359"/>
      <c r="AW48" s="335"/>
      <c r="AX48" s="360"/>
      <c r="AY48" s="335"/>
      <c r="AZ48" s="360"/>
      <c r="BA48" s="335"/>
      <c r="BB48" s="360"/>
      <c r="BC48" s="533"/>
      <c r="BD48" s="335"/>
      <c r="BE48" s="342"/>
      <c r="BF48" s="342"/>
      <c r="BG48" s="344"/>
    </row>
    <row r="49" spans="1:59" ht="16.5" customHeight="1">
      <c r="A49" s="468"/>
      <c r="B49" s="510"/>
      <c r="C49" s="462">
        <v>13</v>
      </c>
      <c r="D49" s="463"/>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55"/>
      <c r="AL49" s="67"/>
      <c r="AM49" s="46"/>
      <c r="AN49" s="46"/>
      <c r="AO49" s="46"/>
      <c r="AP49" s="46"/>
      <c r="AQ49" s="46"/>
      <c r="AR49" s="523" t="s">
        <v>194</v>
      </c>
      <c r="AS49" s="328" t="str">
        <f>IFERROR(INDEX($B$11:$F$31,MATCH("多能工",$B$11:$B$31,0),2),"")</f>
        <v/>
      </c>
      <c r="AT49" s="330"/>
      <c r="AU49" s="345" t="str">
        <f>IFERROR(INDEX($B$11:$F$31,MATCH("多能工",$B$11:$B$31,0),5),"")</f>
        <v/>
      </c>
      <c r="AV49" s="346"/>
      <c r="AW49" s="347">
        <f>IF(90000&lt;=AV49,90000,AV49)</f>
        <v>0</v>
      </c>
      <c r="AX49" s="348"/>
      <c r="AY49" s="349">
        <f>IF(10000&lt;=AX49,10000,AX49)</f>
        <v>0</v>
      </c>
      <c r="AZ49" s="348"/>
      <c r="BA49" s="349"/>
      <c r="BB49" s="348"/>
      <c r="BC49" s="526"/>
      <c r="BD49" s="349"/>
      <c r="BE49" s="350"/>
      <c r="BF49" s="351"/>
      <c r="BG49" s="352"/>
    </row>
    <row r="50" spans="1:59" ht="16.5" customHeight="1" thickBot="1">
      <c r="A50" s="511"/>
      <c r="B50" s="512"/>
      <c r="C50" s="515" t="s">
        <v>53</v>
      </c>
      <c r="D50" s="516"/>
      <c r="E50" s="516"/>
      <c r="F50" s="517"/>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7"/>
      <c r="AM50" s="46"/>
      <c r="AN50" s="46"/>
      <c r="AO50" s="46"/>
      <c r="AP50" s="46"/>
      <c r="AQ50" s="46"/>
      <c r="AR50" s="524"/>
      <c r="AS50" s="329"/>
      <c r="AT50" s="331"/>
      <c r="AU50" s="320"/>
      <c r="AV50" s="334"/>
      <c r="AW50" s="323"/>
      <c r="AX50" s="311"/>
      <c r="AY50" s="310"/>
      <c r="AZ50" s="311"/>
      <c r="BA50" s="310"/>
      <c r="BB50" s="311"/>
      <c r="BC50" s="522"/>
      <c r="BD50" s="310"/>
      <c r="BE50" s="312"/>
      <c r="BF50" s="313"/>
      <c r="BG50" s="315"/>
    </row>
    <row r="51" spans="1:59" ht="16.5" customHeight="1">
      <c r="AL51" s="46"/>
      <c r="AM51" s="46"/>
      <c r="AN51" s="46"/>
      <c r="AO51" s="46"/>
      <c r="AP51" s="13"/>
      <c r="AQ51" s="13"/>
      <c r="AR51" s="524"/>
      <c r="AS51" s="316" t="str">
        <f ca="1">IF(AS49="","",IFERROR(INDEX(INDIRECT("$B$" &amp; AS49+11 &amp;  ":$F$31"),MATCH("多能工",INDIRECT("$B$" &amp; AS49+11 &amp; ":$B$31"),0),2),""))</f>
        <v/>
      </c>
      <c r="AT51" s="317"/>
      <c r="AU51" s="332" t="str">
        <f ca="1">IF(AS49="","",IFERROR(INDEX(INDIRECT("$B$" &amp; AS49+11 &amp;  ":$F$31"),MATCH("多能工",INDIRECT("$B$" &amp; AS49+11 &amp; ":$B$31"),0),5),""))</f>
        <v/>
      </c>
      <c r="AV51" s="321"/>
      <c r="AW51" s="323">
        <f>IF(90000&lt;=AV51,90000,AV51)</f>
        <v>0</v>
      </c>
      <c r="AX51" s="311"/>
      <c r="AY51" s="310">
        <f>IF(10000&lt;=AX51,10000,AX51)</f>
        <v>0</v>
      </c>
      <c r="AZ51" s="311"/>
      <c r="BA51" s="310"/>
      <c r="BB51" s="311"/>
      <c r="BC51" s="522"/>
      <c r="BD51" s="310"/>
      <c r="BE51" s="312"/>
      <c r="BF51" s="313"/>
      <c r="BG51" s="314"/>
    </row>
    <row r="52" spans="1:59" ht="16.5" customHeight="1">
      <c r="A52" s="486" t="s">
        <v>54</v>
      </c>
      <c r="B52" s="487"/>
      <c r="C52" s="487"/>
      <c r="D52" s="487"/>
      <c r="E52" s="488"/>
      <c r="F52" s="229" t="s">
        <v>55</v>
      </c>
      <c r="G52" s="233" t="s">
        <v>31</v>
      </c>
      <c r="H52" s="233" t="s">
        <v>29</v>
      </c>
      <c r="I52" s="233" t="s">
        <v>30</v>
      </c>
      <c r="J52" s="233" t="s">
        <v>56</v>
      </c>
      <c r="K52" s="233" t="s">
        <v>57</v>
      </c>
      <c r="L52" s="233" t="s">
        <v>58</v>
      </c>
      <c r="M52" s="233" t="s">
        <v>59</v>
      </c>
      <c r="N52" s="233" t="s">
        <v>60</v>
      </c>
      <c r="O52" s="233" t="s">
        <v>61</v>
      </c>
      <c r="P52" s="233" t="s">
        <v>62</v>
      </c>
      <c r="Q52" s="233" t="s">
        <v>63</v>
      </c>
      <c r="R52" s="233" t="s">
        <v>64</v>
      </c>
      <c r="S52" s="233" t="s">
        <v>65</v>
      </c>
      <c r="T52" s="233" t="s">
        <v>66</v>
      </c>
      <c r="U52" s="233" t="s">
        <v>67</v>
      </c>
      <c r="V52" s="233" t="s">
        <v>68</v>
      </c>
      <c r="W52" s="470" t="s">
        <v>69</v>
      </c>
      <c r="X52" s="471"/>
      <c r="Y52" s="472"/>
      <c r="AL52" s="46"/>
      <c r="AM52" s="46"/>
      <c r="AN52" s="46"/>
      <c r="AO52" s="46"/>
      <c r="AP52" s="46"/>
      <c r="AQ52" s="46"/>
      <c r="AR52" s="524"/>
      <c r="AS52" s="316"/>
      <c r="AT52" s="318"/>
      <c r="AU52" s="333"/>
      <c r="AV52" s="334"/>
      <c r="AW52" s="323"/>
      <c r="AX52" s="311"/>
      <c r="AY52" s="310"/>
      <c r="AZ52" s="311"/>
      <c r="BA52" s="310"/>
      <c r="BB52" s="311"/>
      <c r="BC52" s="522"/>
      <c r="BD52" s="310"/>
      <c r="BE52" s="312"/>
      <c r="BF52" s="313"/>
      <c r="BG52" s="315"/>
    </row>
    <row r="53" spans="1:59" ht="16.5" customHeight="1">
      <c r="A53" s="489"/>
      <c r="B53" s="490"/>
      <c r="C53" s="490"/>
      <c r="D53" s="490"/>
      <c r="E53" s="491"/>
      <c r="F53" s="229" t="s">
        <v>70</v>
      </c>
      <c r="G53" s="52"/>
      <c r="H53" s="52"/>
      <c r="I53" s="52"/>
      <c r="J53" s="52"/>
      <c r="K53" s="52"/>
      <c r="L53" s="52"/>
      <c r="M53" s="52"/>
      <c r="N53" s="52"/>
      <c r="O53" s="52"/>
      <c r="P53" s="52"/>
      <c r="Q53" s="52"/>
      <c r="R53" s="52"/>
      <c r="S53" s="52"/>
      <c r="T53" s="52"/>
      <c r="U53" s="52"/>
      <c r="V53" s="52"/>
      <c r="W53" s="473">
        <f>SUM(G53:S53)</f>
        <v>0</v>
      </c>
      <c r="X53" s="474"/>
      <c r="Y53" s="475"/>
      <c r="AL53" s="46"/>
      <c r="AM53" s="46"/>
      <c r="AN53" s="46"/>
      <c r="AO53" s="46"/>
      <c r="AP53" s="46"/>
      <c r="AQ53" s="46"/>
      <c r="AR53" s="524"/>
      <c r="AS53" s="316" t="str">
        <f ca="1">IF(AS51="","",IFERROR(INDEX(INDIRECT("$B$" &amp; AS51+11 &amp;  ":$F$31"),MATCH("多能工",INDIRECT("$B$" &amp; AS51+11 &amp; ":$B$31"),0),2),""))</f>
        <v/>
      </c>
      <c r="AT53" s="317"/>
      <c r="AU53" s="319" t="str">
        <f ca="1">IF(AS51="","",IFERROR(INDEX(INDIRECT("$B$" &amp; AS51+11 &amp;  ":$F$31"),MATCH("多能工",INDIRECT("$B$" &amp; AS51+11 &amp; ":$B$31"),0),5),""))</f>
        <v/>
      </c>
      <c r="AV53" s="321"/>
      <c r="AW53" s="323">
        <f>IF(90000&lt;=AV53,90000,AV53)</f>
        <v>0</v>
      </c>
      <c r="AX53" s="311"/>
      <c r="AY53" s="310">
        <f>IF(10000&lt;=AX53,10000,AX53)</f>
        <v>0</v>
      </c>
      <c r="AZ53" s="311"/>
      <c r="BA53" s="310"/>
      <c r="BB53" s="311"/>
      <c r="BC53" s="522"/>
      <c r="BD53" s="310"/>
      <c r="BE53" s="312"/>
      <c r="BF53" s="313"/>
      <c r="BG53" s="314"/>
    </row>
    <row r="54" spans="1:59" ht="16.5" customHeight="1" thickBot="1">
      <c r="A54" s="489"/>
      <c r="B54" s="490"/>
      <c r="C54" s="490"/>
      <c r="D54" s="490"/>
      <c r="E54" s="491"/>
      <c r="F54" s="229"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73">
        <f>SUM(G54:S54)</f>
        <v>0</v>
      </c>
      <c r="X54" s="474"/>
      <c r="Y54" s="475"/>
      <c r="AO54" s="35"/>
      <c r="AP54" s="13"/>
      <c r="AQ54" s="13"/>
      <c r="AR54" s="525"/>
      <c r="AS54" s="316"/>
      <c r="AT54" s="318"/>
      <c r="AU54" s="320"/>
      <c r="AV54" s="322"/>
      <c r="AW54" s="323"/>
      <c r="AX54" s="311"/>
      <c r="AY54" s="310"/>
      <c r="AZ54" s="311"/>
      <c r="BA54" s="310"/>
      <c r="BB54" s="311"/>
      <c r="BC54" s="522"/>
      <c r="BD54" s="310"/>
      <c r="BE54" s="312"/>
      <c r="BF54" s="313"/>
      <c r="BG54" s="324"/>
    </row>
    <row r="55" spans="1:59" ht="16.5" customHeight="1">
      <c r="A55" s="492"/>
      <c r="B55" s="493"/>
      <c r="C55" s="493"/>
      <c r="D55" s="493"/>
      <c r="E55" s="494"/>
      <c r="F55" s="54" t="s">
        <v>72</v>
      </c>
      <c r="G55" s="116">
        <f>G54+【5月】月集計表!G55</f>
        <v>0</v>
      </c>
      <c r="H55" s="116">
        <f>H54+【5月】月集計表!H55</f>
        <v>0</v>
      </c>
      <c r="I55" s="116">
        <f>I54+【5月】月集計表!I55</f>
        <v>0</v>
      </c>
      <c r="J55" s="116">
        <f>J54+【5月】月集計表!J55</f>
        <v>0</v>
      </c>
      <c r="K55" s="116">
        <f>K54+【5月】月集計表!K55</f>
        <v>0</v>
      </c>
      <c r="L55" s="116">
        <f>L54+【5月】月集計表!L55</f>
        <v>0</v>
      </c>
      <c r="M55" s="116">
        <f>M54+【5月】月集計表!M55</f>
        <v>0</v>
      </c>
      <c r="N55" s="116">
        <f>N54+【5月】月集計表!N55</f>
        <v>0</v>
      </c>
      <c r="O55" s="116">
        <f>O54+【5月】月集計表!O55</f>
        <v>0</v>
      </c>
      <c r="P55" s="116">
        <f>P54+【5月】月集計表!P55</f>
        <v>0</v>
      </c>
      <c r="Q55" s="116">
        <f>Q54+【5月】月集計表!Q55</f>
        <v>0</v>
      </c>
      <c r="R55" s="116">
        <f>R54+【5月】月集計表!R55</f>
        <v>0</v>
      </c>
      <c r="S55" s="116">
        <f>S54+【5月】月集計表!S55</f>
        <v>0</v>
      </c>
      <c r="T55" s="116">
        <f>T54+【5月】月集計表!T55</f>
        <v>0</v>
      </c>
      <c r="U55" s="116">
        <f>U54+【5月】月集計表!U55</f>
        <v>0</v>
      </c>
      <c r="V55" s="116">
        <f>V54+【5月】月集計表!V55</f>
        <v>0</v>
      </c>
      <c r="W55" s="476">
        <f>SUM(G55:S55)</f>
        <v>0</v>
      </c>
      <c r="X55" s="476"/>
      <c r="Y55" s="476"/>
      <c r="Z55" s="4" t="s">
        <v>73</v>
      </c>
      <c r="AO55" s="35"/>
      <c r="AP55" s="13"/>
      <c r="AQ55" s="13"/>
      <c r="AR55" s="304" t="s">
        <v>195</v>
      </c>
      <c r="AS55" s="305"/>
      <c r="AT55" s="306"/>
      <c r="AU55" s="299"/>
      <c r="AV55" s="289">
        <f>SUM(AV9:AV18,AV49:AV54)</f>
        <v>0</v>
      </c>
      <c r="AW55" s="302">
        <f t="shared" ref="AW55:BF55" si="15">SUM(AW9:AW18,AW49:AW54)</f>
        <v>0</v>
      </c>
      <c r="AX55" s="289">
        <f t="shared" si="15"/>
        <v>0</v>
      </c>
      <c r="AY55" s="302">
        <f t="shared" si="15"/>
        <v>0</v>
      </c>
      <c r="AZ55" s="289">
        <f t="shared" si="15"/>
        <v>0</v>
      </c>
      <c r="BA55" s="302">
        <f t="shared" si="15"/>
        <v>0</v>
      </c>
      <c r="BB55" s="289">
        <f t="shared" si="15"/>
        <v>0</v>
      </c>
      <c r="BC55" s="534">
        <f t="shared" si="15"/>
        <v>0</v>
      </c>
      <c r="BD55" s="302">
        <f t="shared" si="15"/>
        <v>0</v>
      </c>
      <c r="BE55" s="289">
        <f t="shared" ref="BE55" si="16">SUM(BE9:BE18,BE49:BE54)</f>
        <v>0</v>
      </c>
      <c r="BF55" s="289">
        <f t="shared" si="15"/>
        <v>0</v>
      </c>
      <c r="BG55" s="291"/>
    </row>
    <row r="56" spans="1:59" ht="13.5" customHeight="1" thickBot="1">
      <c r="AO56" s="13"/>
      <c r="AP56" s="13"/>
      <c r="AQ56" s="13"/>
      <c r="AR56" s="307"/>
      <c r="AS56" s="308"/>
      <c r="AT56" s="309"/>
      <c r="AU56" s="300"/>
      <c r="AV56" s="301"/>
      <c r="AW56" s="303"/>
      <c r="AX56" s="301"/>
      <c r="AY56" s="303"/>
      <c r="AZ56" s="301"/>
      <c r="BA56" s="303"/>
      <c r="BB56" s="301"/>
      <c r="BC56" s="535"/>
      <c r="BD56" s="303"/>
      <c r="BE56" s="290"/>
      <c r="BF56" s="290"/>
      <c r="BG56" s="292"/>
    </row>
    <row r="57" spans="1:59" ht="13.5" customHeight="1">
      <c r="AO57" s="13"/>
      <c r="AP57" s="13"/>
      <c r="AQ57" s="13"/>
      <c r="AR57" s="293" t="s">
        <v>185</v>
      </c>
      <c r="AS57" s="294"/>
      <c r="AT57" s="295"/>
      <c r="AU57" s="299"/>
      <c r="AV57" s="289">
        <f>SUM(AV19:AV48)</f>
        <v>0</v>
      </c>
      <c r="AW57" s="302">
        <f t="shared" ref="AW57:BF57" si="17">SUM(AW19:AW48)</f>
        <v>0</v>
      </c>
      <c r="AX57" s="289">
        <f t="shared" si="17"/>
        <v>0</v>
      </c>
      <c r="AY57" s="302">
        <f t="shared" si="17"/>
        <v>0</v>
      </c>
      <c r="AZ57" s="289">
        <f t="shared" si="17"/>
        <v>0</v>
      </c>
      <c r="BA57" s="302">
        <f t="shared" si="17"/>
        <v>0</v>
      </c>
      <c r="BB57" s="289">
        <f t="shared" si="17"/>
        <v>0</v>
      </c>
      <c r="BC57" s="534">
        <f t="shared" si="17"/>
        <v>0</v>
      </c>
      <c r="BD57" s="302">
        <f t="shared" si="17"/>
        <v>0</v>
      </c>
      <c r="BE57" s="289">
        <f t="shared" ref="BE57" si="18">SUM(BE19:BE48)</f>
        <v>0</v>
      </c>
      <c r="BF57" s="289">
        <f t="shared" si="17"/>
        <v>0</v>
      </c>
      <c r="BG57" s="291"/>
    </row>
    <row r="58" spans="1:59" ht="13.5" customHeight="1" thickBot="1">
      <c r="AO58" s="13"/>
      <c r="AP58" s="13"/>
      <c r="AQ58" s="13"/>
      <c r="AR58" s="296"/>
      <c r="AS58" s="297"/>
      <c r="AT58" s="298"/>
      <c r="AU58" s="300"/>
      <c r="AV58" s="301"/>
      <c r="AW58" s="303"/>
      <c r="AX58" s="301"/>
      <c r="AY58" s="303"/>
      <c r="AZ58" s="301"/>
      <c r="BA58" s="303"/>
      <c r="BB58" s="301"/>
      <c r="BC58" s="535"/>
      <c r="BD58" s="303"/>
      <c r="BE58" s="290"/>
      <c r="BF58" s="290"/>
      <c r="BG58" s="292"/>
    </row>
    <row r="59" spans="1:59" ht="13.5" customHeight="1">
      <c r="AO59" s="13"/>
      <c r="AP59" s="13"/>
      <c r="AQ59" s="13"/>
      <c r="AR59" s="281" t="s">
        <v>136</v>
      </c>
      <c r="AS59" s="282"/>
      <c r="AT59" s="282"/>
      <c r="AU59" s="87"/>
      <c r="AV59" s="88">
        <f t="shared" ref="AV59:BF59" si="19">SUM(AV9:AV18)</f>
        <v>0</v>
      </c>
      <c r="AW59" s="243">
        <f t="shared" si="19"/>
        <v>0</v>
      </c>
      <c r="AX59" s="90">
        <f t="shared" si="19"/>
        <v>0</v>
      </c>
      <c r="AY59" s="91">
        <f t="shared" si="19"/>
        <v>0</v>
      </c>
      <c r="AZ59" s="88">
        <f t="shared" si="19"/>
        <v>0</v>
      </c>
      <c r="BA59" s="243">
        <f t="shared" si="19"/>
        <v>0</v>
      </c>
      <c r="BB59" s="88">
        <f t="shared" si="19"/>
        <v>0</v>
      </c>
      <c r="BC59" s="92">
        <f t="shared" si="19"/>
        <v>0</v>
      </c>
      <c r="BD59" s="91">
        <f t="shared" si="19"/>
        <v>0</v>
      </c>
      <c r="BE59" s="93">
        <f t="shared" ref="BE59" si="20">SUM(BE9:BE18)</f>
        <v>0</v>
      </c>
      <c r="BF59" s="93">
        <f t="shared" si="19"/>
        <v>0</v>
      </c>
      <c r="BG59" s="94"/>
    </row>
    <row r="60" spans="1:59" ht="13.5" customHeight="1">
      <c r="AO60" s="13"/>
      <c r="AP60" s="13"/>
      <c r="AQ60" s="13"/>
      <c r="AR60" s="283" t="s">
        <v>179</v>
      </c>
      <c r="AS60" s="284"/>
      <c r="AT60" s="284"/>
      <c r="AU60" s="224"/>
      <c r="AV60" s="96">
        <f t="shared" ref="AV60:BF60" si="21">SUM(AV19:AV28)</f>
        <v>0</v>
      </c>
      <c r="AW60" s="97">
        <f t="shared" si="21"/>
        <v>0</v>
      </c>
      <c r="AX60" s="96">
        <f t="shared" si="21"/>
        <v>0</v>
      </c>
      <c r="AY60" s="97">
        <f t="shared" si="21"/>
        <v>0</v>
      </c>
      <c r="AZ60" s="96">
        <f t="shared" si="21"/>
        <v>0</v>
      </c>
      <c r="BA60" s="97">
        <f t="shared" si="21"/>
        <v>0</v>
      </c>
      <c r="BB60" s="96">
        <f t="shared" si="21"/>
        <v>0</v>
      </c>
      <c r="BC60" s="98">
        <f t="shared" si="21"/>
        <v>0</v>
      </c>
      <c r="BD60" s="97">
        <f t="shared" si="21"/>
        <v>0</v>
      </c>
      <c r="BE60" s="276">
        <f t="shared" ref="BE60" si="22">SUM(BE19:BE28)</f>
        <v>0</v>
      </c>
      <c r="BF60" s="276">
        <f t="shared" si="21"/>
        <v>0</v>
      </c>
      <c r="BG60" s="225"/>
    </row>
    <row r="61" spans="1:59" ht="13.5" customHeight="1">
      <c r="AO61" s="13"/>
      <c r="AP61" s="13"/>
      <c r="AQ61" s="13"/>
      <c r="AR61" s="283" t="s">
        <v>180</v>
      </c>
      <c r="AS61" s="284"/>
      <c r="AT61" s="284"/>
      <c r="AU61" s="224"/>
      <c r="AV61" s="96">
        <f t="shared" ref="AV61:BF61" si="23">SUM(AV29:AV38)</f>
        <v>0</v>
      </c>
      <c r="AW61" s="97">
        <f t="shared" si="23"/>
        <v>0</v>
      </c>
      <c r="AX61" s="96">
        <f t="shared" si="23"/>
        <v>0</v>
      </c>
      <c r="AY61" s="97">
        <f t="shared" si="23"/>
        <v>0</v>
      </c>
      <c r="AZ61" s="96">
        <f t="shared" si="23"/>
        <v>0</v>
      </c>
      <c r="BA61" s="97">
        <f t="shared" si="23"/>
        <v>0</v>
      </c>
      <c r="BB61" s="96">
        <f t="shared" si="23"/>
        <v>0</v>
      </c>
      <c r="BC61" s="98">
        <f t="shared" si="23"/>
        <v>0</v>
      </c>
      <c r="BD61" s="97">
        <f t="shared" si="23"/>
        <v>0</v>
      </c>
      <c r="BE61" s="276">
        <f t="shared" ref="BE61" si="24">SUM(BE29:BE38)</f>
        <v>0</v>
      </c>
      <c r="BF61" s="276">
        <f t="shared" si="23"/>
        <v>0</v>
      </c>
      <c r="BG61" s="225"/>
    </row>
    <row r="62" spans="1:59" ht="13.5" customHeight="1">
      <c r="AO62" s="13"/>
      <c r="AP62" s="13"/>
      <c r="AQ62" s="13"/>
      <c r="AR62" s="283" t="s">
        <v>181</v>
      </c>
      <c r="AS62" s="284"/>
      <c r="AT62" s="284"/>
      <c r="AU62" s="224"/>
      <c r="AV62" s="96">
        <f t="shared" ref="AV62:BF62" si="25">SUM(AV39:AV48)</f>
        <v>0</v>
      </c>
      <c r="AW62" s="97">
        <f t="shared" si="25"/>
        <v>0</v>
      </c>
      <c r="AX62" s="96">
        <f t="shared" si="25"/>
        <v>0</v>
      </c>
      <c r="AY62" s="97">
        <f t="shared" si="25"/>
        <v>0</v>
      </c>
      <c r="AZ62" s="96">
        <f t="shared" si="25"/>
        <v>0</v>
      </c>
      <c r="BA62" s="97">
        <f t="shared" si="25"/>
        <v>0</v>
      </c>
      <c r="BB62" s="96">
        <f t="shared" si="25"/>
        <v>0</v>
      </c>
      <c r="BC62" s="98">
        <f t="shared" si="25"/>
        <v>0</v>
      </c>
      <c r="BD62" s="97">
        <f t="shared" si="25"/>
        <v>0</v>
      </c>
      <c r="BE62" s="276">
        <f t="shared" ref="BE62" si="26">SUM(BE39:BE48)</f>
        <v>0</v>
      </c>
      <c r="BF62" s="276">
        <f t="shared" si="25"/>
        <v>0</v>
      </c>
      <c r="BG62" s="225"/>
    </row>
    <row r="63" spans="1:59" ht="13.5" customHeight="1" thickBot="1">
      <c r="AO63" s="55"/>
      <c r="AP63" s="55"/>
      <c r="AQ63" s="55"/>
      <c r="AR63" s="285" t="s">
        <v>196</v>
      </c>
      <c r="AS63" s="286"/>
      <c r="AT63" s="286"/>
      <c r="AU63" s="99"/>
      <c r="AV63" s="100">
        <f>SUM(AV49:AV54)</f>
        <v>0</v>
      </c>
      <c r="AW63" s="241">
        <f>SUM(AW49:AW54)</f>
        <v>0</v>
      </c>
      <c r="AX63" s="238"/>
      <c r="AY63" s="242"/>
      <c r="AZ63" s="101"/>
      <c r="BA63" s="102"/>
      <c r="BB63" s="101"/>
      <c r="BC63" s="103"/>
      <c r="BD63" s="242"/>
      <c r="BE63" s="273"/>
      <c r="BF63" s="278">
        <f>SUM(BF49:BF54)</f>
        <v>0</v>
      </c>
      <c r="BG63" s="104"/>
    </row>
    <row r="64" spans="1:59"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33" t="s">
        <v>37</v>
      </c>
    </row>
    <row r="91" spans="5:37" ht="13.5" hidden="1" customHeight="1">
      <c r="E91" s="233" t="s">
        <v>31</v>
      </c>
      <c r="F91" s="53">
        <f t="shared" ref="F91:AJ99" si="27">IF(COUNTIF(G$11:G$30,$E91)=0,0,1)</f>
        <v>0</v>
      </c>
      <c r="G91" s="53">
        <f t="shared" si="27"/>
        <v>0</v>
      </c>
      <c r="H91" s="53">
        <f t="shared" si="27"/>
        <v>0</v>
      </c>
      <c r="I91" s="53">
        <f t="shared" si="27"/>
        <v>0</v>
      </c>
      <c r="J91" s="53">
        <f t="shared" si="27"/>
        <v>0</v>
      </c>
      <c r="K91" s="53">
        <f t="shared" si="27"/>
        <v>0</v>
      </c>
      <c r="L91" s="53">
        <f t="shared" si="27"/>
        <v>0</v>
      </c>
      <c r="M91" s="53">
        <f t="shared" si="27"/>
        <v>0</v>
      </c>
      <c r="N91" s="53">
        <f t="shared" si="27"/>
        <v>0</v>
      </c>
      <c r="O91" s="53">
        <f t="shared" si="27"/>
        <v>0</v>
      </c>
      <c r="P91" s="53">
        <f t="shared" si="27"/>
        <v>0</v>
      </c>
      <c r="Q91" s="53">
        <f t="shared" si="27"/>
        <v>0</v>
      </c>
      <c r="R91" s="53">
        <f t="shared" si="27"/>
        <v>0</v>
      </c>
      <c r="S91" s="53">
        <f t="shared" si="27"/>
        <v>0</v>
      </c>
      <c r="T91" s="53">
        <f t="shared" si="27"/>
        <v>0</v>
      </c>
      <c r="U91" s="53">
        <f t="shared" si="27"/>
        <v>0</v>
      </c>
      <c r="V91" s="53">
        <f t="shared" si="27"/>
        <v>0</v>
      </c>
      <c r="W91" s="53">
        <f t="shared" si="27"/>
        <v>0</v>
      </c>
      <c r="X91" s="53">
        <f t="shared" si="27"/>
        <v>0</v>
      </c>
      <c r="Y91" s="53">
        <f t="shared" si="27"/>
        <v>0</v>
      </c>
      <c r="Z91" s="53">
        <f t="shared" si="27"/>
        <v>0</v>
      </c>
      <c r="AA91" s="53">
        <f t="shared" si="27"/>
        <v>0</v>
      </c>
      <c r="AB91" s="53">
        <f t="shared" si="27"/>
        <v>0</v>
      </c>
      <c r="AC91" s="53">
        <f t="shared" si="27"/>
        <v>0</v>
      </c>
      <c r="AD91" s="53">
        <f t="shared" si="27"/>
        <v>0</v>
      </c>
      <c r="AE91" s="53">
        <f t="shared" si="27"/>
        <v>0</v>
      </c>
      <c r="AF91" s="53">
        <f t="shared" si="27"/>
        <v>0</v>
      </c>
      <c r="AG91" s="53">
        <f t="shared" si="27"/>
        <v>0</v>
      </c>
      <c r="AH91" s="53">
        <f t="shared" si="27"/>
        <v>0</v>
      </c>
      <c r="AI91" s="53">
        <f t="shared" si="27"/>
        <v>0</v>
      </c>
      <c r="AJ91" s="53">
        <f t="shared" si="27"/>
        <v>0</v>
      </c>
      <c r="AK91" s="53">
        <f>COUNTIF(F91:AJ91,1)</f>
        <v>0</v>
      </c>
    </row>
    <row r="92" spans="5:37" ht="13.5" hidden="1" customHeight="1">
      <c r="E92" s="233" t="s">
        <v>29</v>
      </c>
      <c r="F92" s="53">
        <f t="shared" si="27"/>
        <v>0</v>
      </c>
      <c r="G92" s="53">
        <f t="shared" si="27"/>
        <v>0</v>
      </c>
      <c r="H92" s="53">
        <f t="shared" si="27"/>
        <v>0</v>
      </c>
      <c r="I92" s="53">
        <f t="shared" si="27"/>
        <v>0</v>
      </c>
      <c r="J92" s="53">
        <f t="shared" si="27"/>
        <v>0</v>
      </c>
      <c r="K92" s="53">
        <f t="shared" si="27"/>
        <v>0</v>
      </c>
      <c r="L92" s="53">
        <f t="shared" si="27"/>
        <v>0</v>
      </c>
      <c r="M92" s="53">
        <f t="shared" si="27"/>
        <v>0</v>
      </c>
      <c r="N92" s="53">
        <f t="shared" si="27"/>
        <v>0</v>
      </c>
      <c r="O92" s="53">
        <f t="shared" si="27"/>
        <v>0</v>
      </c>
      <c r="P92" s="53">
        <f t="shared" si="27"/>
        <v>0</v>
      </c>
      <c r="Q92" s="53">
        <f t="shared" si="27"/>
        <v>0</v>
      </c>
      <c r="R92" s="53">
        <f t="shared" si="27"/>
        <v>0</v>
      </c>
      <c r="S92" s="53">
        <f t="shared" si="27"/>
        <v>0</v>
      </c>
      <c r="T92" s="53">
        <f t="shared" si="27"/>
        <v>0</v>
      </c>
      <c r="U92" s="53">
        <f t="shared" si="27"/>
        <v>0</v>
      </c>
      <c r="V92" s="53">
        <f t="shared" si="27"/>
        <v>0</v>
      </c>
      <c r="W92" s="53">
        <f t="shared" si="27"/>
        <v>0</v>
      </c>
      <c r="X92" s="53">
        <f t="shared" si="27"/>
        <v>0</v>
      </c>
      <c r="Y92" s="53">
        <f t="shared" si="27"/>
        <v>0</v>
      </c>
      <c r="Z92" s="53">
        <f t="shared" si="27"/>
        <v>0</v>
      </c>
      <c r="AA92" s="53">
        <f t="shared" si="27"/>
        <v>0</v>
      </c>
      <c r="AB92" s="53">
        <f t="shared" si="27"/>
        <v>0</v>
      </c>
      <c r="AC92" s="53">
        <f t="shared" si="27"/>
        <v>0</v>
      </c>
      <c r="AD92" s="53">
        <f t="shared" si="27"/>
        <v>0</v>
      </c>
      <c r="AE92" s="53">
        <f t="shared" si="27"/>
        <v>0</v>
      </c>
      <c r="AF92" s="53">
        <f t="shared" si="27"/>
        <v>0</v>
      </c>
      <c r="AG92" s="53">
        <f t="shared" si="27"/>
        <v>0</v>
      </c>
      <c r="AH92" s="53">
        <f t="shared" si="27"/>
        <v>0</v>
      </c>
      <c r="AI92" s="53">
        <f t="shared" si="27"/>
        <v>0</v>
      </c>
      <c r="AJ92" s="53">
        <f t="shared" si="27"/>
        <v>0</v>
      </c>
      <c r="AK92" s="53">
        <f t="shared" ref="AK92:AK106" si="28">COUNTIF(F92:AJ92,1)</f>
        <v>0</v>
      </c>
    </row>
    <row r="93" spans="5:37" ht="13.5" hidden="1" customHeight="1">
      <c r="E93" s="233" t="s">
        <v>30</v>
      </c>
      <c r="F93" s="53">
        <f t="shared" si="27"/>
        <v>0</v>
      </c>
      <c r="G93" s="53">
        <f t="shared" si="27"/>
        <v>0</v>
      </c>
      <c r="H93" s="53">
        <f t="shared" si="27"/>
        <v>0</v>
      </c>
      <c r="I93" s="53">
        <f t="shared" si="27"/>
        <v>0</v>
      </c>
      <c r="J93" s="53">
        <f t="shared" si="27"/>
        <v>0</v>
      </c>
      <c r="K93" s="53">
        <f t="shared" si="27"/>
        <v>0</v>
      </c>
      <c r="L93" s="53">
        <f t="shared" si="27"/>
        <v>0</v>
      </c>
      <c r="M93" s="53">
        <f t="shared" si="27"/>
        <v>0</v>
      </c>
      <c r="N93" s="53">
        <f t="shared" si="27"/>
        <v>0</v>
      </c>
      <c r="O93" s="53">
        <f t="shared" si="27"/>
        <v>0</v>
      </c>
      <c r="P93" s="53">
        <f t="shared" si="27"/>
        <v>0</v>
      </c>
      <c r="Q93" s="53">
        <f t="shared" si="27"/>
        <v>0</v>
      </c>
      <c r="R93" s="53">
        <f t="shared" si="27"/>
        <v>0</v>
      </c>
      <c r="S93" s="53">
        <f t="shared" si="27"/>
        <v>0</v>
      </c>
      <c r="T93" s="53">
        <f t="shared" si="27"/>
        <v>0</v>
      </c>
      <c r="U93" s="53">
        <f t="shared" si="27"/>
        <v>0</v>
      </c>
      <c r="V93" s="53">
        <f t="shared" si="27"/>
        <v>0</v>
      </c>
      <c r="W93" s="53">
        <f t="shared" si="27"/>
        <v>0</v>
      </c>
      <c r="X93" s="53">
        <f t="shared" si="27"/>
        <v>0</v>
      </c>
      <c r="Y93" s="53">
        <f t="shared" si="27"/>
        <v>0</v>
      </c>
      <c r="Z93" s="53">
        <f t="shared" si="27"/>
        <v>0</v>
      </c>
      <c r="AA93" s="53">
        <f t="shared" si="27"/>
        <v>0</v>
      </c>
      <c r="AB93" s="53">
        <f t="shared" si="27"/>
        <v>0</v>
      </c>
      <c r="AC93" s="53">
        <f t="shared" si="27"/>
        <v>0</v>
      </c>
      <c r="AD93" s="53">
        <f t="shared" si="27"/>
        <v>0</v>
      </c>
      <c r="AE93" s="53">
        <f t="shared" si="27"/>
        <v>0</v>
      </c>
      <c r="AF93" s="53">
        <f t="shared" si="27"/>
        <v>0</v>
      </c>
      <c r="AG93" s="53">
        <f t="shared" si="27"/>
        <v>0</v>
      </c>
      <c r="AH93" s="53">
        <f t="shared" si="27"/>
        <v>0</v>
      </c>
      <c r="AI93" s="53">
        <f t="shared" si="27"/>
        <v>0</v>
      </c>
      <c r="AJ93" s="53">
        <f t="shared" si="27"/>
        <v>0</v>
      </c>
      <c r="AK93" s="53">
        <f t="shared" si="28"/>
        <v>0</v>
      </c>
    </row>
    <row r="94" spans="5:37" ht="13.5" hidden="1" customHeight="1">
      <c r="E94" s="233" t="s">
        <v>56</v>
      </c>
      <c r="F94" s="53">
        <f t="shared" si="27"/>
        <v>0</v>
      </c>
      <c r="G94" s="53">
        <f t="shared" si="27"/>
        <v>0</v>
      </c>
      <c r="H94" s="53">
        <f t="shared" si="27"/>
        <v>0</v>
      </c>
      <c r="I94" s="53">
        <f t="shared" si="27"/>
        <v>0</v>
      </c>
      <c r="J94" s="53">
        <f t="shared" si="27"/>
        <v>0</v>
      </c>
      <c r="K94" s="53">
        <f t="shared" si="27"/>
        <v>0</v>
      </c>
      <c r="L94" s="53">
        <f t="shared" si="27"/>
        <v>0</v>
      </c>
      <c r="M94" s="53">
        <f t="shared" si="27"/>
        <v>0</v>
      </c>
      <c r="N94" s="53">
        <f t="shared" si="27"/>
        <v>0</v>
      </c>
      <c r="O94" s="53">
        <f t="shared" si="27"/>
        <v>0</v>
      </c>
      <c r="P94" s="53">
        <f t="shared" si="27"/>
        <v>0</v>
      </c>
      <c r="Q94" s="53">
        <f t="shared" si="27"/>
        <v>0</v>
      </c>
      <c r="R94" s="53">
        <f t="shared" si="27"/>
        <v>0</v>
      </c>
      <c r="S94" s="53">
        <f t="shared" si="27"/>
        <v>0</v>
      </c>
      <c r="T94" s="53">
        <f t="shared" si="27"/>
        <v>0</v>
      </c>
      <c r="U94" s="53">
        <f t="shared" si="27"/>
        <v>0</v>
      </c>
      <c r="V94" s="53">
        <f t="shared" si="27"/>
        <v>0</v>
      </c>
      <c r="W94" s="53">
        <f t="shared" si="27"/>
        <v>0</v>
      </c>
      <c r="X94" s="53">
        <f t="shared" si="27"/>
        <v>0</v>
      </c>
      <c r="Y94" s="53">
        <f t="shared" si="27"/>
        <v>0</v>
      </c>
      <c r="Z94" s="53">
        <f t="shared" si="27"/>
        <v>0</v>
      </c>
      <c r="AA94" s="53">
        <f t="shared" si="27"/>
        <v>0</v>
      </c>
      <c r="AB94" s="53">
        <f t="shared" si="27"/>
        <v>0</v>
      </c>
      <c r="AC94" s="53">
        <f t="shared" si="27"/>
        <v>0</v>
      </c>
      <c r="AD94" s="53">
        <f t="shared" si="27"/>
        <v>0</v>
      </c>
      <c r="AE94" s="53">
        <f t="shared" si="27"/>
        <v>0</v>
      </c>
      <c r="AF94" s="53">
        <f t="shared" si="27"/>
        <v>0</v>
      </c>
      <c r="AG94" s="53">
        <f t="shared" si="27"/>
        <v>0</v>
      </c>
      <c r="AH94" s="53">
        <f t="shared" si="27"/>
        <v>0</v>
      </c>
      <c r="AI94" s="53">
        <f t="shared" si="27"/>
        <v>0</v>
      </c>
      <c r="AJ94" s="53">
        <f t="shared" si="27"/>
        <v>0</v>
      </c>
      <c r="AK94" s="53">
        <f t="shared" si="28"/>
        <v>0</v>
      </c>
    </row>
    <row r="95" spans="5:37" ht="13.5" hidden="1" customHeight="1">
      <c r="E95" s="233" t="s">
        <v>57</v>
      </c>
      <c r="F95" s="53">
        <f t="shared" si="27"/>
        <v>0</v>
      </c>
      <c r="G95" s="53">
        <f t="shared" si="27"/>
        <v>0</v>
      </c>
      <c r="H95" s="53">
        <f t="shared" si="27"/>
        <v>0</v>
      </c>
      <c r="I95" s="53">
        <f t="shared" si="27"/>
        <v>0</v>
      </c>
      <c r="J95" s="53">
        <f t="shared" si="27"/>
        <v>0</v>
      </c>
      <c r="K95" s="53">
        <f t="shared" si="27"/>
        <v>0</v>
      </c>
      <c r="L95" s="53">
        <f t="shared" si="27"/>
        <v>0</v>
      </c>
      <c r="M95" s="53">
        <f t="shared" si="27"/>
        <v>0</v>
      </c>
      <c r="N95" s="53">
        <f t="shared" si="27"/>
        <v>0</v>
      </c>
      <c r="O95" s="53">
        <f t="shared" si="27"/>
        <v>0</v>
      </c>
      <c r="P95" s="53">
        <f t="shared" si="27"/>
        <v>0</v>
      </c>
      <c r="Q95" s="53">
        <f t="shared" si="27"/>
        <v>0</v>
      </c>
      <c r="R95" s="53">
        <f t="shared" si="27"/>
        <v>0</v>
      </c>
      <c r="S95" s="53">
        <f t="shared" si="27"/>
        <v>0</v>
      </c>
      <c r="T95" s="53">
        <f t="shared" si="27"/>
        <v>0</v>
      </c>
      <c r="U95" s="53">
        <f t="shared" si="27"/>
        <v>0</v>
      </c>
      <c r="V95" s="53">
        <f t="shared" si="27"/>
        <v>0</v>
      </c>
      <c r="W95" s="53">
        <f t="shared" si="27"/>
        <v>0</v>
      </c>
      <c r="X95" s="53">
        <f t="shared" si="27"/>
        <v>0</v>
      </c>
      <c r="Y95" s="53">
        <f t="shared" si="27"/>
        <v>0</v>
      </c>
      <c r="Z95" s="53">
        <f t="shared" si="27"/>
        <v>0</v>
      </c>
      <c r="AA95" s="53">
        <f t="shared" si="27"/>
        <v>0</v>
      </c>
      <c r="AB95" s="53">
        <f t="shared" si="27"/>
        <v>0</v>
      </c>
      <c r="AC95" s="53">
        <f t="shared" si="27"/>
        <v>0</v>
      </c>
      <c r="AD95" s="53">
        <f t="shared" si="27"/>
        <v>0</v>
      </c>
      <c r="AE95" s="53">
        <f t="shared" si="27"/>
        <v>0</v>
      </c>
      <c r="AF95" s="53">
        <f t="shared" si="27"/>
        <v>0</v>
      </c>
      <c r="AG95" s="53">
        <f t="shared" si="27"/>
        <v>0</v>
      </c>
      <c r="AH95" s="53">
        <f t="shared" si="27"/>
        <v>0</v>
      </c>
      <c r="AI95" s="53">
        <f t="shared" si="27"/>
        <v>0</v>
      </c>
      <c r="AJ95" s="53">
        <f t="shared" si="27"/>
        <v>0</v>
      </c>
      <c r="AK95" s="53">
        <f t="shared" si="28"/>
        <v>0</v>
      </c>
    </row>
    <row r="96" spans="5:37" ht="13.5" hidden="1" customHeight="1">
      <c r="E96" s="233" t="s">
        <v>58</v>
      </c>
      <c r="F96" s="53">
        <f t="shared" si="27"/>
        <v>0</v>
      </c>
      <c r="G96" s="53">
        <f t="shared" si="27"/>
        <v>0</v>
      </c>
      <c r="H96" s="53">
        <f t="shared" si="27"/>
        <v>0</v>
      </c>
      <c r="I96" s="53">
        <f t="shared" si="27"/>
        <v>0</v>
      </c>
      <c r="J96" s="53">
        <f t="shared" si="27"/>
        <v>0</v>
      </c>
      <c r="K96" s="53">
        <f t="shared" si="27"/>
        <v>0</v>
      </c>
      <c r="L96" s="53">
        <f t="shared" si="27"/>
        <v>0</v>
      </c>
      <c r="M96" s="53">
        <f t="shared" si="27"/>
        <v>0</v>
      </c>
      <c r="N96" s="53">
        <f t="shared" si="27"/>
        <v>0</v>
      </c>
      <c r="O96" s="53">
        <f t="shared" si="27"/>
        <v>0</v>
      </c>
      <c r="P96" s="53">
        <f t="shared" si="27"/>
        <v>0</v>
      </c>
      <c r="Q96" s="53">
        <f t="shared" si="27"/>
        <v>0</v>
      </c>
      <c r="R96" s="53">
        <f t="shared" si="27"/>
        <v>0</v>
      </c>
      <c r="S96" s="53">
        <f t="shared" si="27"/>
        <v>0</v>
      </c>
      <c r="T96" s="53">
        <f t="shared" si="27"/>
        <v>0</v>
      </c>
      <c r="U96" s="53">
        <f t="shared" si="27"/>
        <v>0</v>
      </c>
      <c r="V96" s="53">
        <f t="shared" si="27"/>
        <v>0</v>
      </c>
      <c r="W96" s="53">
        <f t="shared" si="27"/>
        <v>0</v>
      </c>
      <c r="X96" s="53">
        <f t="shared" si="27"/>
        <v>0</v>
      </c>
      <c r="Y96" s="53">
        <f t="shared" si="27"/>
        <v>0</v>
      </c>
      <c r="Z96" s="53">
        <f t="shared" si="27"/>
        <v>0</v>
      </c>
      <c r="AA96" s="53">
        <f t="shared" si="27"/>
        <v>0</v>
      </c>
      <c r="AB96" s="53">
        <f t="shared" si="27"/>
        <v>0</v>
      </c>
      <c r="AC96" s="53">
        <f t="shared" si="27"/>
        <v>0</v>
      </c>
      <c r="AD96" s="53">
        <f t="shared" si="27"/>
        <v>0</v>
      </c>
      <c r="AE96" s="53">
        <f t="shared" si="27"/>
        <v>0</v>
      </c>
      <c r="AF96" s="53">
        <f t="shared" si="27"/>
        <v>0</v>
      </c>
      <c r="AG96" s="53">
        <f t="shared" si="27"/>
        <v>0</v>
      </c>
      <c r="AH96" s="53">
        <f t="shared" si="27"/>
        <v>0</v>
      </c>
      <c r="AI96" s="53">
        <f t="shared" si="27"/>
        <v>0</v>
      </c>
      <c r="AJ96" s="53">
        <f t="shared" si="27"/>
        <v>0</v>
      </c>
      <c r="AK96" s="53">
        <f t="shared" si="28"/>
        <v>0</v>
      </c>
    </row>
    <row r="97" spans="5:37" ht="13.5" hidden="1" customHeight="1">
      <c r="E97" s="233" t="s">
        <v>59</v>
      </c>
      <c r="F97" s="53">
        <f t="shared" si="27"/>
        <v>0</v>
      </c>
      <c r="G97" s="53">
        <f t="shared" si="27"/>
        <v>0</v>
      </c>
      <c r="H97" s="53">
        <f t="shared" si="27"/>
        <v>0</v>
      </c>
      <c r="I97" s="53">
        <f t="shared" si="27"/>
        <v>0</v>
      </c>
      <c r="J97" s="53">
        <f t="shared" si="27"/>
        <v>0</v>
      </c>
      <c r="K97" s="53">
        <f t="shared" si="27"/>
        <v>0</v>
      </c>
      <c r="L97" s="53">
        <f t="shared" si="27"/>
        <v>0</v>
      </c>
      <c r="M97" s="53">
        <f t="shared" si="27"/>
        <v>0</v>
      </c>
      <c r="N97" s="53">
        <f t="shared" si="27"/>
        <v>0</v>
      </c>
      <c r="O97" s="53">
        <f t="shared" si="27"/>
        <v>0</v>
      </c>
      <c r="P97" s="53">
        <f t="shared" si="27"/>
        <v>0</v>
      </c>
      <c r="Q97" s="53">
        <f t="shared" si="27"/>
        <v>0</v>
      </c>
      <c r="R97" s="53">
        <f t="shared" si="27"/>
        <v>0</v>
      </c>
      <c r="S97" s="53">
        <f t="shared" si="27"/>
        <v>0</v>
      </c>
      <c r="T97" s="53">
        <f t="shared" si="27"/>
        <v>0</v>
      </c>
      <c r="U97" s="53">
        <f t="shared" si="27"/>
        <v>0</v>
      </c>
      <c r="V97" s="53">
        <f t="shared" si="27"/>
        <v>0</v>
      </c>
      <c r="W97" s="53">
        <f t="shared" si="27"/>
        <v>0</v>
      </c>
      <c r="X97" s="53">
        <f t="shared" si="27"/>
        <v>0</v>
      </c>
      <c r="Y97" s="53">
        <f t="shared" si="27"/>
        <v>0</v>
      </c>
      <c r="Z97" s="53">
        <f t="shared" si="27"/>
        <v>0</v>
      </c>
      <c r="AA97" s="53">
        <f t="shared" si="27"/>
        <v>0</v>
      </c>
      <c r="AB97" s="53">
        <f t="shared" si="27"/>
        <v>0</v>
      </c>
      <c r="AC97" s="53">
        <f t="shared" si="27"/>
        <v>0</v>
      </c>
      <c r="AD97" s="53">
        <f t="shared" si="27"/>
        <v>0</v>
      </c>
      <c r="AE97" s="53">
        <f t="shared" si="27"/>
        <v>0</v>
      </c>
      <c r="AF97" s="53">
        <f t="shared" si="27"/>
        <v>0</v>
      </c>
      <c r="AG97" s="53">
        <f t="shared" si="27"/>
        <v>0</v>
      </c>
      <c r="AH97" s="53">
        <f t="shared" si="27"/>
        <v>0</v>
      </c>
      <c r="AI97" s="53">
        <f t="shared" si="27"/>
        <v>0</v>
      </c>
      <c r="AJ97" s="53">
        <f t="shared" si="27"/>
        <v>0</v>
      </c>
      <c r="AK97" s="53">
        <f t="shared" si="28"/>
        <v>0</v>
      </c>
    </row>
    <row r="98" spans="5:37" ht="13.5" hidden="1" customHeight="1">
      <c r="E98" s="233" t="s">
        <v>60</v>
      </c>
      <c r="F98" s="53">
        <f t="shared" si="27"/>
        <v>0</v>
      </c>
      <c r="G98" s="53">
        <f t="shared" si="27"/>
        <v>0</v>
      </c>
      <c r="H98" s="53">
        <f t="shared" si="27"/>
        <v>0</v>
      </c>
      <c r="I98" s="53">
        <f t="shared" si="27"/>
        <v>0</v>
      </c>
      <c r="J98" s="53">
        <f t="shared" si="27"/>
        <v>0</v>
      </c>
      <c r="K98" s="53">
        <f t="shared" si="27"/>
        <v>0</v>
      </c>
      <c r="L98" s="53">
        <f t="shared" si="27"/>
        <v>0</v>
      </c>
      <c r="M98" s="53">
        <f t="shared" si="27"/>
        <v>0</v>
      </c>
      <c r="N98" s="53">
        <f t="shared" si="27"/>
        <v>0</v>
      </c>
      <c r="O98" s="53">
        <f t="shared" si="27"/>
        <v>0</v>
      </c>
      <c r="P98" s="53">
        <f t="shared" si="27"/>
        <v>0</v>
      </c>
      <c r="Q98" s="53">
        <f t="shared" si="27"/>
        <v>0</v>
      </c>
      <c r="R98" s="53">
        <f t="shared" si="27"/>
        <v>0</v>
      </c>
      <c r="S98" s="53">
        <f t="shared" si="27"/>
        <v>0</v>
      </c>
      <c r="T98" s="53">
        <f t="shared" si="27"/>
        <v>0</v>
      </c>
      <c r="U98" s="53">
        <f t="shared" si="27"/>
        <v>0</v>
      </c>
      <c r="V98" s="53">
        <f t="shared" si="27"/>
        <v>0</v>
      </c>
      <c r="W98" s="53">
        <f t="shared" si="27"/>
        <v>0</v>
      </c>
      <c r="X98" s="53">
        <f t="shared" si="27"/>
        <v>0</v>
      </c>
      <c r="Y98" s="53">
        <f t="shared" si="27"/>
        <v>0</v>
      </c>
      <c r="Z98" s="53">
        <f t="shared" si="27"/>
        <v>0</v>
      </c>
      <c r="AA98" s="53">
        <f t="shared" si="27"/>
        <v>0</v>
      </c>
      <c r="AB98" s="53">
        <f t="shared" si="27"/>
        <v>0</v>
      </c>
      <c r="AC98" s="53">
        <f t="shared" si="27"/>
        <v>0</v>
      </c>
      <c r="AD98" s="53">
        <f t="shared" si="27"/>
        <v>0</v>
      </c>
      <c r="AE98" s="53">
        <f t="shared" si="27"/>
        <v>0</v>
      </c>
      <c r="AF98" s="53">
        <f t="shared" si="27"/>
        <v>0</v>
      </c>
      <c r="AG98" s="53">
        <f t="shared" si="27"/>
        <v>0</v>
      </c>
      <c r="AH98" s="53">
        <f t="shared" si="27"/>
        <v>0</v>
      </c>
      <c r="AI98" s="53">
        <f t="shared" si="27"/>
        <v>0</v>
      </c>
      <c r="AJ98" s="53">
        <f t="shared" si="27"/>
        <v>0</v>
      </c>
      <c r="AK98" s="53">
        <f t="shared" si="28"/>
        <v>0</v>
      </c>
    </row>
    <row r="99" spans="5:37" ht="13.5" hidden="1" customHeight="1">
      <c r="E99" s="233" t="s">
        <v>61</v>
      </c>
      <c r="F99" s="53">
        <f t="shared" si="27"/>
        <v>0</v>
      </c>
      <c r="G99" s="53">
        <f t="shared" si="27"/>
        <v>0</v>
      </c>
      <c r="H99" s="53">
        <f t="shared" si="27"/>
        <v>0</v>
      </c>
      <c r="I99" s="53">
        <f t="shared" si="27"/>
        <v>0</v>
      </c>
      <c r="J99" s="53">
        <f t="shared" si="27"/>
        <v>0</v>
      </c>
      <c r="K99" s="53">
        <f t="shared" si="27"/>
        <v>0</v>
      </c>
      <c r="L99" s="53">
        <f t="shared" si="27"/>
        <v>0</v>
      </c>
      <c r="M99" s="53">
        <f t="shared" ref="M99:AJ99" si="29">IF(COUNTIF(N$11:N$30,$E99)=0,0,1)</f>
        <v>0</v>
      </c>
      <c r="N99" s="53">
        <f t="shared" si="29"/>
        <v>0</v>
      </c>
      <c r="O99" s="53">
        <f t="shared" si="29"/>
        <v>0</v>
      </c>
      <c r="P99" s="53">
        <f t="shared" si="29"/>
        <v>0</v>
      </c>
      <c r="Q99" s="53">
        <f t="shared" si="29"/>
        <v>0</v>
      </c>
      <c r="R99" s="53">
        <f t="shared" si="29"/>
        <v>0</v>
      </c>
      <c r="S99" s="53">
        <f t="shared" si="29"/>
        <v>0</v>
      </c>
      <c r="T99" s="53">
        <f t="shared" si="29"/>
        <v>0</v>
      </c>
      <c r="U99" s="53">
        <f t="shared" si="29"/>
        <v>0</v>
      </c>
      <c r="V99" s="53">
        <f t="shared" si="29"/>
        <v>0</v>
      </c>
      <c r="W99" s="53">
        <f t="shared" si="29"/>
        <v>0</v>
      </c>
      <c r="X99" s="53">
        <f t="shared" si="29"/>
        <v>0</v>
      </c>
      <c r="Y99" s="53">
        <f t="shared" si="29"/>
        <v>0</v>
      </c>
      <c r="Z99" s="53">
        <f t="shared" si="29"/>
        <v>0</v>
      </c>
      <c r="AA99" s="53">
        <f t="shared" si="29"/>
        <v>0</v>
      </c>
      <c r="AB99" s="53">
        <f t="shared" si="29"/>
        <v>0</v>
      </c>
      <c r="AC99" s="53">
        <f t="shared" si="29"/>
        <v>0</v>
      </c>
      <c r="AD99" s="53">
        <f t="shared" si="29"/>
        <v>0</v>
      </c>
      <c r="AE99" s="53">
        <f t="shared" si="29"/>
        <v>0</v>
      </c>
      <c r="AF99" s="53">
        <f t="shared" si="29"/>
        <v>0</v>
      </c>
      <c r="AG99" s="53">
        <f t="shared" si="29"/>
        <v>0</v>
      </c>
      <c r="AH99" s="53">
        <f t="shared" si="29"/>
        <v>0</v>
      </c>
      <c r="AI99" s="53">
        <f t="shared" si="29"/>
        <v>0</v>
      </c>
      <c r="AJ99" s="53">
        <f t="shared" si="29"/>
        <v>0</v>
      </c>
      <c r="AK99" s="53">
        <f>COUNTIF(F99:AJ99,1)</f>
        <v>0</v>
      </c>
    </row>
    <row r="100" spans="5:37" ht="13.5" hidden="1" customHeight="1">
      <c r="E100" s="233" t="s">
        <v>62</v>
      </c>
      <c r="F100" s="53">
        <f t="shared" ref="F100:AJ106" si="30">IF(COUNTIF(G$11:G$30,$E100)=0,0,1)</f>
        <v>0</v>
      </c>
      <c r="G100" s="53">
        <f t="shared" si="30"/>
        <v>0</v>
      </c>
      <c r="H100" s="53">
        <f t="shared" si="30"/>
        <v>0</v>
      </c>
      <c r="I100" s="53">
        <f t="shared" si="30"/>
        <v>0</v>
      </c>
      <c r="J100" s="53">
        <f t="shared" si="30"/>
        <v>0</v>
      </c>
      <c r="K100" s="53">
        <f t="shared" si="30"/>
        <v>0</v>
      </c>
      <c r="L100" s="53">
        <f t="shared" si="30"/>
        <v>0</v>
      </c>
      <c r="M100" s="53">
        <f t="shared" si="30"/>
        <v>0</v>
      </c>
      <c r="N100" s="53">
        <f t="shared" si="30"/>
        <v>0</v>
      </c>
      <c r="O100" s="53">
        <f t="shared" si="30"/>
        <v>0</v>
      </c>
      <c r="P100" s="53">
        <f t="shared" si="30"/>
        <v>0</v>
      </c>
      <c r="Q100" s="53">
        <f t="shared" si="30"/>
        <v>0</v>
      </c>
      <c r="R100" s="53">
        <f t="shared" si="30"/>
        <v>0</v>
      </c>
      <c r="S100" s="53">
        <f t="shared" si="30"/>
        <v>0</v>
      </c>
      <c r="T100" s="53">
        <f t="shared" si="30"/>
        <v>0</v>
      </c>
      <c r="U100" s="53">
        <f t="shared" si="30"/>
        <v>0</v>
      </c>
      <c r="V100" s="53">
        <f t="shared" si="30"/>
        <v>0</v>
      </c>
      <c r="W100" s="53">
        <f t="shared" si="30"/>
        <v>0</v>
      </c>
      <c r="X100" s="53">
        <f t="shared" si="30"/>
        <v>0</v>
      </c>
      <c r="Y100" s="53">
        <f t="shared" si="30"/>
        <v>0</v>
      </c>
      <c r="Z100" s="53">
        <f t="shared" si="30"/>
        <v>0</v>
      </c>
      <c r="AA100" s="53">
        <f t="shared" si="30"/>
        <v>0</v>
      </c>
      <c r="AB100" s="53">
        <f t="shared" si="30"/>
        <v>0</v>
      </c>
      <c r="AC100" s="53">
        <f t="shared" si="30"/>
        <v>0</v>
      </c>
      <c r="AD100" s="53">
        <f t="shared" si="30"/>
        <v>0</v>
      </c>
      <c r="AE100" s="53">
        <f t="shared" si="30"/>
        <v>0</v>
      </c>
      <c r="AF100" s="53">
        <f t="shared" si="30"/>
        <v>0</v>
      </c>
      <c r="AG100" s="53">
        <f t="shared" si="30"/>
        <v>0</v>
      </c>
      <c r="AH100" s="53">
        <f t="shared" si="30"/>
        <v>0</v>
      </c>
      <c r="AI100" s="53">
        <f t="shared" si="30"/>
        <v>0</v>
      </c>
      <c r="AJ100" s="53">
        <f t="shared" si="30"/>
        <v>0</v>
      </c>
      <c r="AK100" s="53">
        <f>COUNTIF(F100:AJ100,1)</f>
        <v>0</v>
      </c>
    </row>
    <row r="101" spans="5:37" ht="13.5" hidden="1" customHeight="1">
      <c r="E101" s="233" t="s">
        <v>63</v>
      </c>
      <c r="F101" s="53">
        <f t="shared" si="30"/>
        <v>0</v>
      </c>
      <c r="G101" s="53">
        <f t="shared" si="30"/>
        <v>0</v>
      </c>
      <c r="H101" s="53">
        <f t="shared" si="30"/>
        <v>0</v>
      </c>
      <c r="I101" s="53">
        <f t="shared" si="30"/>
        <v>0</v>
      </c>
      <c r="J101" s="53">
        <f t="shared" si="30"/>
        <v>0</v>
      </c>
      <c r="K101" s="53">
        <f t="shared" si="30"/>
        <v>0</v>
      </c>
      <c r="L101" s="53">
        <f t="shared" si="30"/>
        <v>0</v>
      </c>
      <c r="M101" s="53">
        <f t="shared" si="30"/>
        <v>0</v>
      </c>
      <c r="N101" s="53">
        <f t="shared" si="30"/>
        <v>0</v>
      </c>
      <c r="O101" s="53">
        <f t="shared" si="30"/>
        <v>0</v>
      </c>
      <c r="P101" s="53">
        <f t="shared" si="30"/>
        <v>0</v>
      </c>
      <c r="Q101" s="53">
        <f t="shared" si="30"/>
        <v>0</v>
      </c>
      <c r="R101" s="53">
        <f t="shared" si="30"/>
        <v>0</v>
      </c>
      <c r="S101" s="53">
        <f t="shared" si="30"/>
        <v>0</v>
      </c>
      <c r="T101" s="53">
        <f t="shared" si="30"/>
        <v>0</v>
      </c>
      <c r="U101" s="53">
        <f t="shared" si="30"/>
        <v>0</v>
      </c>
      <c r="V101" s="53">
        <f t="shared" si="30"/>
        <v>0</v>
      </c>
      <c r="W101" s="53">
        <f t="shared" si="30"/>
        <v>0</v>
      </c>
      <c r="X101" s="53">
        <f t="shared" si="30"/>
        <v>0</v>
      </c>
      <c r="Y101" s="53">
        <f t="shared" si="30"/>
        <v>0</v>
      </c>
      <c r="Z101" s="53">
        <f t="shared" si="30"/>
        <v>0</v>
      </c>
      <c r="AA101" s="53">
        <f t="shared" si="30"/>
        <v>0</v>
      </c>
      <c r="AB101" s="53">
        <f t="shared" si="30"/>
        <v>0</v>
      </c>
      <c r="AC101" s="53">
        <f t="shared" si="30"/>
        <v>0</v>
      </c>
      <c r="AD101" s="53">
        <f t="shared" si="30"/>
        <v>0</v>
      </c>
      <c r="AE101" s="53">
        <f t="shared" si="30"/>
        <v>0</v>
      </c>
      <c r="AF101" s="53">
        <f t="shared" si="30"/>
        <v>0</v>
      </c>
      <c r="AG101" s="53">
        <f t="shared" si="30"/>
        <v>0</v>
      </c>
      <c r="AH101" s="53">
        <f t="shared" si="30"/>
        <v>0</v>
      </c>
      <c r="AI101" s="53">
        <f t="shared" si="30"/>
        <v>0</v>
      </c>
      <c r="AJ101" s="53">
        <f t="shared" si="30"/>
        <v>0</v>
      </c>
      <c r="AK101" s="53">
        <f>COUNTIF(F101:AJ101,1)</f>
        <v>0</v>
      </c>
    </row>
    <row r="102" spans="5:37" ht="13.5" hidden="1" customHeight="1">
      <c r="E102" s="233" t="s">
        <v>64</v>
      </c>
      <c r="F102" s="53">
        <f t="shared" si="30"/>
        <v>0</v>
      </c>
      <c r="G102" s="53">
        <f t="shared" si="30"/>
        <v>0</v>
      </c>
      <c r="H102" s="53">
        <f t="shared" si="30"/>
        <v>0</v>
      </c>
      <c r="I102" s="53">
        <f t="shared" si="30"/>
        <v>0</v>
      </c>
      <c r="J102" s="53">
        <f t="shared" si="30"/>
        <v>0</v>
      </c>
      <c r="K102" s="53">
        <f t="shared" si="30"/>
        <v>0</v>
      </c>
      <c r="L102" s="53">
        <f t="shared" si="30"/>
        <v>0</v>
      </c>
      <c r="M102" s="53">
        <f t="shared" si="30"/>
        <v>0</v>
      </c>
      <c r="N102" s="53">
        <f t="shared" si="30"/>
        <v>0</v>
      </c>
      <c r="O102" s="53">
        <f t="shared" si="30"/>
        <v>0</v>
      </c>
      <c r="P102" s="53">
        <f t="shared" si="30"/>
        <v>0</v>
      </c>
      <c r="Q102" s="53">
        <f t="shared" si="30"/>
        <v>0</v>
      </c>
      <c r="R102" s="53">
        <f t="shared" si="30"/>
        <v>0</v>
      </c>
      <c r="S102" s="53">
        <f t="shared" si="30"/>
        <v>0</v>
      </c>
      <c r="T102" s="53">
        <f t="shared" si="30"/>
        <v>0</v>
      </c>
      <c r="U102" s="53">
        <f t="shared" si="30"/>
        <v>0</v>
      </c>
      <c r="V102" s="53">
        <f t="shared" si="30"/>
        <v>0</v>
      </c>
      <c r="W102" s="53">
        <f t="shared" si="30"/>
        <v>0</v>
      </c>
      <c r="X102" s="53">
        <f t="shared" si="30"/>
        <v>0</v>
      </c>
      <c r="Y102" s="53">
        <f t="shared" si="30"/>
        <v>0</v>
      </c>
      <c r="Z102" s="53">
        <f t="shared" si="30"/>
        <v>0</v>
      </c>
      <c r="AA102" s="53">
        <f t="shared" si="30"/>
        <v>0</v>
      </c>
      <c r="AB102" s="53">
        <f t="shared" si="30"/>
        <v>0</v>
      </c>
      <c r="AC102" s="53">
        <f t="shared" si="30"/>
        <v>0</v>
      </c>
      <c r="AD102" s="53">
        <f t="shared" si="30"/>
        <v>0</v>
      </c>
      <c r="AE102" s="53">
        <f t="shared" si="30"/>
        <v>0</v>
      </c>
      <c r="AF102" s="53">
        <f t="shared" si="30"/>
        <v>0</v>
      </c>
      <c r="AG102" s="53">
        <f t="shared" si="30"/>
        <v>0</v>
      </c>
      <c r="AH102" s="53">
        <f t="shared" si="30"/>
        <v>0</v>
      </c>
      <c r="AI102" s="53">
        <f t="shared" si="30"/>
        <v>0</v>
      </c>
      <c r="AJ102" s="53">
        <f t="shared" si="30"/>
        <v>0</v>
      </c>
      <c r="AK102" s="53">
        <f>COUNTIF(F102:AJ102,1)</f>
        <v>0</v>
      </c>
    </row>
    <row r="103" spans="5:37" ht="13.5" hidden="1" customHeight="1">
      <c r="E103" s="233" t="s">
        <v>65</v>
      </c>
      <c r="F103" s="53">
        <f t="shared" si="30"/>
        <v>0</v>
      </c>
      <c r="G103" s="53">
        <f t="shared" si="30"/>
        <v>0</v>
      </c>
      <c r="H103" s="53">
        <f t="shared" si="30"/>
        <v>0</v>
      </c>
      <c r="I103" s="53">
        <f t="shared" si="30"/>
        <v>0</v>
      </c>
      <c r="J103" s="53">
        <f t="shared" si="30"/>
        <v>0</v>
      </c>
      <c r="K103" s="53">
        <f t="shared" si="30"/>
        <v>0</v>
      </c>
      <c r="L103" s="53">
        <f t="shared" si="30"/>
        <v>0</v>
      </c>
      <c r="M103" s="53">
        <f t="shared" si="30"/>
        <v>0</v>
      </c>
      <c r="N103" s="53">
        <f t="shared" si="30"/>
        <v>0</v>
      </c>
      <c r="O103" s="53">
        <f t="shared" si="30"/>
        <v>0</v>
      </c>
      <c r="P103" s="53">
        <f t="shared" si="30"/>
        <v>0</v>
      </c>
      <c r="Q103" s="53">
        <f t="shared" si="30"/>
        <v>0</v>
      </c>
      <c r="R103" s="53">
        <f t="shared" si="30"/>
        <v>0</v>
      </c>
      <c r="S103" s="53">
        <f t="shared" si="30"/>
        <v>0</v>
      </c>
      <c r="T103" s="53">
        <f t="shared" si="30"/>
        <v>0</v>
      </c>
      <c r="U103" s="53">
        <f t="shared" si="30"/>
        <v>0</v>
      </c>
      <c r="V103" s="53">
        <f t="shared" si="30"/>
        <v>0</v>
      </c>
      <c r="W103" s="53">
        <f t="shared" si="30"/>
        <v>0</v>
      </c>
      <c r="X103" s="53">
        <f t="shared" si="30"/>
        <v>0</v>
      </c>
      <c r="Y103" s="53">
        <f t="shared" si="30"/>
        <v>0</v>
      </c>
      <c r="Z103" s="53">
        <f t="shared" si="30"/>
        <v>0</v>
      </c>
      <c r="AA103" s="53">
        <f t="shared" si="30"/>
        <v>0</v>
      </c>
      <c r="AB103" s="53">
        <f t="shared" si="30"/>
        <v>0</v>
      </c>
      <c r="AC103" s="53">
        <f t="shared" si="30"/>
        <v>0</v>
      </c>
      <c r="AD103" s="53">
        <f t="shared" si="30"/>
        <v>0</v>
      </c>
      <c r="AE103" s="53">
        <f t="shared" si="30"/>
        <v>0</v>
      </c>
      <c r="AF103" s="53">
        <f t="shared" si="30"/>
        <v>0</v>
      </c>
      <c r="AG103" s="53">
        <f t="shared" si="30"/>
        <v>0</v>
      </c>
      <c r="AH103" s="53">
        <f t="shared" si="30"/>
        <v>0</v>
      </c>
      <c r="AI103" s="53">
        <f t="shared" si="30"/>
        <v>0</v>
      </c>
      <c r="AJ103" s="53">
        <f t="shared" si="30"/>
        <v>0</v>
      </c>
      <c r="AK103" s="53">
        <f>COUNTIF(F103:AJ103,1)</f>
        <v>0</v>
      </c>
    </row>
    <row r="104" spans="5:37" ht="13.5" hidden="1" customHeight="1">
      <c r="E104" s="233" t="s">
        <v>66</v>
      </c>
      <c r="F104" s="53">
        <f t="shared" si="30"/>
        <v>0</v>
      </c>
      <c r="G104" s="53">
        <f t="shared" si="30"/>
        <v>0</v>
      </c>
      <c r="H104" s="53">
        <f t="shared" si="30"/>
        <v>0</v>
      </c>
      <c r="I104" s="53">
        <f t="shared" si="30"/>
        <v>0</v>
      </c>
      <c r="J104" s="53">
        <f t="shared" si="30"/>
        <v>0</v>
      </c>
      <c r="K104" s="53">
        <f t="shared" si="30"/>
        <v>0</v>
      </c>
      <c r="L104" s="53">
        <f t="shared" si="30"/>
        <v>0</v>
      </c>
      <c r="M104" s="53">
        <f t="shared" si="30"/>
        <v>0</v>
      </c>
      <c r="N104" s="53">
        <f t="shared" si="30"/>
        <v>0</v>
      </c>
      <c r="O104" s="53">
        <f t="shared" si="30"/>
        <v>0</v>
      </c>
      <c r="P104" s="53">
        <f t="shared" si="30"/>
        <v>0</v>
      </c>
      <c r="Q104" s="53">
        <f t="shared" si="30"/>
        <v>0</v>
      </c>
      <c r="R104" s="53">
        <f t="shared" si="30"/>
        <v>0</v>
      </c>
      <c r="S104" s="53">
        <f t="shared" si="30"/>
        <v>0</v>
      </c>
      <c r="T104" s="53">
        <f t="shared" si="30"/>
        <v>0</v>
      </c>
      <c r="U104" s="53">
        <f t="shared" si="30"/>
        <v>0</v>
      </c>
      <c r="V104" s="53">
        <f t="shared" si="30"/>
        <v>0</v>
      </c>
      <c r="W104" s="53">
        <f t="shared" si="30"/>
        <v>0</v>
      </c>
      <c r="X104" s="53">
        <f t="shared" si="30"/>
        <v>0</v>
      </c>
      <c r="Y104" s="53">
        <f t="shared" si="30"/>
        <v>0</v>
      </c>
      <c r="Z104" s="53">
        <f t="shared" si="30"/>
        <v>0</v>
      </c>
      <c r="AA104" s="53">
        <f t="shared" si="30"/>
        <v>0</v>
      </c>
      <c r="AB104" s="53">
        <f t="shared" si="30"/>
        <v>0</v>
      </c>
      <c r="AC104" s="53">
        <f t="shared" si="30"/>
        <v>0</v>
      </c>
      <c r="AD104" s="53">
        <f t="shared" si="30"/>
        <v>0</v>
      </c>
      <c r="AE104" s="53">
        <f t="shared" si="30"/>
        <v>0</v>
      </c>
      <c r="AF104" s="53">
        <f t="shared" si="30"/>
        <v>0</v>
      </c>
      <c r="AG104" s="53">
        <f t="shared" si="30"/>
        <v>0</v>
      </c>
      <c r="AH104" s="53">
        <f t="shared" si="30"/>
        <v>0</v>
      </c>
      <c r="AI104" s="53">
        <f t="shared" si="30"/>
        <v>0</v>
      </c>
      <c r="AJ104" s="53">
        <f t="shared" si="30"/>
        <v>0</v>
      </c>
      <c r="AK104" s="53">
        <f t="shared" si="28"/>
        <v>0</v>
      </c>
    </row>
    <row r="105" spans="5:37" ht="13.5" hidden="1" customHeight="1">
      <c r="E105" s="233" t="s">
        <v>67</v>
      </c>
      <c r="F105" s="53">
        <f t="shared" si="30"/>
        <v>0</v>
      </c>
      <c r="G105" s="53">
        <f t="shared" si="30"/>
        <v>0</v>
      </c>
      <c r="H105" s="53">
        <f t="shared" si="30"/>
        <v>0</v>
      </c>
      <c r="I105" s="53">
        <f t="shared" si="30"/>
        <v>0</v>
      </c>
      <c r="J105" s="53">
        <f t="shared" si="30"/>
        <v>0</v>
      </c>
      <c r="K105" s="53">
        <f t="shared" si="30"/>
        <v>0</v>
      </c>
      <c r="L105" s="53">
        <f t="shared" si="30"/>
        <v>0</v>
      </c>
      <c r="M105" s="53">
        <f t="shared" si="30"/>
        <v>0</v>
      </c>
      <c r="N105" s="53">
        <f t="shared" si="30"/>
        <v>0</v>
      </c>
      <c r="O105" s="53">
        <f t="shared" si="30"/>
        <v>0</v>
      </c>
      <c r="P105" s="53">
        <f t="shared" si="30"/>
        <v>0</v>
      </c>
      <c r="Q105" s="53">
        <f t="shared" si="30"/>
        <v>0</v>
      </c>
      <c r="R105" s="53">
        <f t="shared" si="30"/>
        <v>0</v>
      </c>
      <c r="S105" s="53">
        <f t="shared" si="30"/>
        <v>0</v>
      </c>
      <c r="T105" s="53">
        <f t="shared" si="30"/>
        <v>0</v>
      </c>
      <c r="U105" s="53">
        <f t="shared" si="30"/>
        <v>0</v>
      </c>
      <c r="V105" s="53">
        <f t="shared" si="30"/>
        <v>0</v>
      </c>
      <c r="W105" s="53">
        <f t="shared" si="30"/>
        <v>0</v>
      </c>
      <c r="X105" s="53">
        <f t="shared" si="30"/>
        <v>0</v>
      </c>
      <c r="Y105" s="53">
        <f t="shared" si="30"/>
        <v>0</v>
      </c>
      <c r="Z105" s="53">
        <f t="shared" si="30"/>
        <v>0</v>
      </c>
      <c r="AA105" s="53">
        <f t="shared" si="30"/>
        <v>0</v>
      </c>
      <c r="AB105" s="53">
        <f t="shared" si="30"/>
        <v>0</v>
      </c>
      <c r="AC105" s="53">
        <f t="shared" si="30"/>
        <v>0</v>
      </c>
      <c r="AD105" s="53">
        <f t="shared" si="30"/>
        <v>0</v>
      </c>
      <c r="AE105" s="53">
        <f t="shared" si="30"/>
        <v>0</v>
      </c>
      <c r="AF105" s="53">
        <f t="shared" si="30"/>
        <v>0</v>
      </c>
      <c r="AG105" s="53">
        <f t="shared" si="30"/>
        <v>0</v>
      </c>
      <c r="AH105" s="53">
        <f t="shared" si="30"/>
        <v>0</v>
      </c>
      <c r="AI105" s="53">
        <f t="shared" si="30"/>
        <v>0</v>
      </c>
      <c r="AJ105" s="53">
        <f t="shared" si="30"/>
        <v>0</v>
      </c>
      <c r="AK105" s="53">
        <f t="shared" si="28"/>
        <v>0</v>
      </c>
    </row>
    <row r="106" spans="5:37" ht="13.5" hidden="1" customHeight="1">
      <c r="E106" s="233" t="s">
        <v>68</v>
      </c>
      <c r="F106" s="53">
        <f t="shared" si="30"/>
        <v>0</v>
      </c>
      <c r="G106" s="53">
        <f t="shared" si="30"/>
        <v>0</v>
      </c>
      <c r="H106" s="53">
        <f t="shared" si="30"/>
        <v>0</v>
      </c>
      <c r="I106" s="53">
        <f t="shared" si="30"/>
        <v>0</v>
      </c>
      <c r="J106" s="53">
        <f t="shared" si="30"/>
        <v>0</v>
      </c>
      <c r="K106" s="53">
        <f t="shared" si="30"/>
        <v>0</v>
      </c>
      <c r="L106" s="53">
        <f t="shared" si="30"/>
        <v>0</v>
      </c>
      <c r="M106" s="53">
        <f t="shared" si="30"/>
        <v>0</v>
      </c>
      <c r="N106" s="53">
        <f t="shared" si="30"/>
        <v>0</v>
      </c>
      <c r="O106" s="53">
        <f t="shared" si="30"/>
        <v>0</v>
      </c>
      <c r="P106" s="53">
        <f t="shared" si="30"/>
        <v>0</v>
      </c>
      <c r="Q106" s="53">
        <f t="shared" si="30"/>
        <v>0</v>
      </c>
      <c r="R106" s="53">
        <f t="shared" si="30"/>
        <v>0</v>
      </c>
      <c r="S106" s="53">
        <f t="shared" si="30"/>
        <v>0</v>
      </c>
      <c r="T106" s="53">
        <f t="shared" si="30"/>
        <v>0</v>
      </c>
      <c r="U106" s="53">
        <f t="shared" si="30"/>
        <v>0</v>
      </c>
      <c r="V106" s="53">
        <f t="shared" si="30"/>
        <v>0</v>
      </c>
      <c r="W106" s="53">
        <f t="shared" si="30"/>
        <v>0</v>
      </c>
      <c r="X106" s="53">
        <f t="shared" si="30"/>
        <v>0</v>
      </c>
      <c r="Y106" s="53">
        <f t="shared" si="30"/>
        <v>0</v>
      </c>
      <c r="Z106" s="53">
        <f t="shared" si="30"/>
        <v>0</v>
      </c>
      <c r="AA106" s="53">
        <f t="shared" si="30"/>
        <v>0</v>
      </c>
      <c r="AB106" s="53">
        <f t="shared" si="30"/>
        <v>0</v>
      </c>
      <c r="AC106" s="53">
        <f t="shared" si="30"/>
        <v>0</v>
      </c>
      <c r="AD106" s="53">
        <f t="shared" si="30"/>
        <v>0</v>
      </c>
      <c r="AE106" s="53">
        <f t="shared" si="30"/>
        <v>0</v>
      </c>
      <c r="AF106" s="53">
        <f t="shared" si="30"/>
        <v>0</v>
      </c>
      <c r="AG106" s="53">
        <f t="shared" si="30"/>
        <v>0</v>
      </c>
      <c r="AH106" s="53">
        <f t="shared" si="30"/>
        <v>0</v>
      </c>
      <c r="AI106" s="53">
        <f t="shared" si="30"/>
        <v>0</v>
      </c>
      <c r="AJ106" s="53">
        <f t="shared" si="30"/>
        <v>0</v>
      </c>
      <c r="AK106" s="53">
        <f t="shared" si="28"/>
        <v>0</v>
      </c>
    </row>
    <row r="107" spans="5:37" ht="13.5" customHeight="1"/>
  </sheetData>
  <sheetProtection password="FA31" sheet="1" objects="1" scenarios="1"/>
  <mergeCells count="503">
    <mergeCell ref="BE43:BE44"/>
    <mergeCell ref="BE45:BE46"/>
    <mergeCell ref="BE47:BE48"/>
    <mergeCell ref="BE49:BE50"/>
    <mergeCell ref="BE51:BE52"/>
    <mergeCell ref="BE53:BE54"/>
    <mergeCell ref="BE55:BE56"/>
    <mergeCell ref="BE57:BE58"/>
    <mergeCell ref="AN1:AO1"/>
    <mergeCell ref="AN2:AO3"/>
    <mergeCell ref="BE19:BE20"/>
    <mergeCell ref="BE21:BE22"/>
    <mergeCell ref="BE23:BE24"/>
    <mergeCell ref="BE25:BE26"/>
    <mergeCell ref="BE27:BE28"/>
    <mergeCell ref="BE29:BE30"/>
    <mergeCell ref="BE31:BE32"/>
    <mergeCell ref="BE33:BE34"/>
    <mergeCell ref="BE35:BE36"/>
    <mergeCell ref="BA51:BA52"/>
    <mergeCell ref="BB51:BB52"/>
    <mergeCell ref="BC51:BC52"/>
    <mergeCell ref="BD51:BD52"/>
    <mergeCell ref="BA47:BA48"/>
    <mergeCell ref="BG57:BG58"/>
    <mergeCell ref="AR59:AT59"/>
    <mergeCell ref="AR60:AT60"/>
    <mergeCell ref="BB55:BB56"/>
    <mergeCell ref="BC55:BC56"/>
    <mergeCell ref="BD55:BD56"/>
    <mergeCell ref="BF55:BF56"/>
    <mergeCell ref="AR61:AT61"/>
    <mergeCell ref="AR62:AT62"/>
    <mergeCell ref="AR63:AT63"/>
    <mergeCell ref="BC57:BC58"/>
    <mergeCell ref="BD57:BD58"/>
    <mergeCell ref="BF57:BF58"/>
    <mergeCell ref="AR57:AT58"/>
    <mergeCell ref="AU57:AU58"/>
    <mergeCell ref="AV57:AV58"/>
    <mergeCell ref="AW57:AW58"/>
    <mergeCell ref="AX57:AX58"/>
    <mergeCell ref="AY57:AY58"/>
    <mergeCell ref="AZ57:AZ58"/>
    <mergeCell ref="BA57:BA58"/>
    <mergeCell ref="BB57:BB58"/>
    <mergeCell ref="BF51:BF52"/>
    <mergeCell ref="BF53:BF54"/>
    <mergeCell ref="BG53:BG54"/>
    <mergeCell ref="W54:Y54"/>
    <mergeCell ref="W55:Y55"/>
    <mergeCell ref="AR55:AT56"/>
    <mergeCell ref="AU55:AU56"/>
    <mergeCell ref="AV55:AV56"/>
    <mergeCell ref="AW55:AW56"/>
    <mergeCell ref="AX55:AX56"/>
    <mergeCell ref="AY55:AY56"/>
    <mergeCell ref="AY53:AY54"/>
    <mergeCell ref="AZ53:AZ54"/>
    <mergeCell ref="BA53:BA54"/>
    <mergeCell ref="BB53:BB54"/>
    <mergeCell ref="BC53:BC54"/>
    <mergeCell ref="BD53:BD54"/>
    <mergeCell ref="BG55:BG56"/>
    <mergeCell ref="AZ55:AZ56"/>
    <mergeCell ref="BA55:BA56"/>
    <mergeCell ref="AR49:AR54"/>
    <mergeCell ref="AS49:AS50"/>
    <mergeCell ref="AT49:AT50"/>
    <mergeCell ref="AU49:AU50"/>
    <mergeCell ref="BB47:BB48"/>
    <mergeCell ref="BC47:BC48"/>
    <mergeCell ref="BD47:BD48"/>
    <mergeCell ref="BF47:BF48"/>
    <mergeCell ref="BF49:BF50"/>
    <mergeCell ref="BG49:BG50"/>
    <mergeCell ref="C50:F50"/>
    <mergeCell ref="AS51:AS52"/>
    <mergeCell ref="AT51:AT52"/>
    <mergeCell ref="AU51:AU52"/>
    <mergeCell ref="AV51:AV52"/>
    <mergeCell ref="AW51:AW52"/>
    <mergeCell ref="AX51:AX52"/>
    <mergeCell ref="AY51:AY52"/>
    <mergeCell ref="AY49:AY50"/>
    <mergeCell ref="AZ49:AZ50"/>
    <mergeCell ref="BA49:BA50"/>
    <mergeCell ref="BB49:BB50"/>
    <mergeCell ref="BC49:BC50"/>
    <mergeCell ref="BD49:BD50"/>
    <mergeCell ref="BG51:BG52"/>
    <mergeCell ref="A52:E55"/>
    <mergeCell ref="W52:Y52"/>
    <mergeCell ref="C49:D49"/>
    <mergeCell ref="AV49:AV50"/>
    <mergeCell ref="AW49:AW50"/>
    <mergeCell ref="AX49:AX50"/>
    <mergeCell ref="AZ47:AZ48"/>
    <mergeCell ref="W53:Y53"/>
    <mergeCell ref="AS53:AS54"/>
    <mergeCell ref="AT53:AT54"/>
    <mergeCell ref="AU53:AU54"/>
    <mergeCell ref="AV53:AV54"/>
    <mergeCell ref="AW53:AW54"/>
    <mergeCell ref="AX53:AX54"/>
    <mergeCell ref="AZ51:AZ52"/>
    <mergeCell ref="BG45:BG46"/>
    <mergeCell ref="C46:D46"/>
    <mergeCell ref="C47:D47"/>
    <mergeCell ref="AS47:AS48"/>
    <mergeCell ref="AT47:AT48"/>
    <mergeCell ref="AU47:AU48"/>
    <mergeCell ref="AV47:AV48"/>
    <mergeCell ref="AW47:AW48"/>
    <mergeCell ref="AX47:AX48"/>
    <mergeCell ref="AY47:AY48"/>
    <mergeCell ref="AZ45:AZ46"/>
    <mergeCell ref="BA45:BA46"/>
    <mergeCell ref="BB45:BB46"/>
    <mergeCell ref="BC45:BC46"/>
    <mergeCell ref="BD45:BD46"/>
    <mergeCell ref="BF45:BF46"/>
    <mergeCell ref="AT45:AT46"/>
    <mergeCell ref="AU45:AU46"/>
    <mergeCell ref="AV45:AV46"/>
    <mergeCell ref="AW45:AW46"/>
    <mergeCell ref="AX45:AX46"/>
    <mergeCell ref="AY45:AY46"/>
    <mergeCell ref="BG47:BG48"/>
    <mergeCell ref="C48:D48"/>
    <mergeCell ref="C45:D45"/>
    <mergeCell ref="AM45:AM47"/>
    <mergeCell ref="AN45:AN47"/>
    <mergeCell ref="AO45:AO47"/>
    <mergeCell ref="AS45:AS46"/>
    <mergeCell ref="AW43:AW44"/>
    <mergeCell ref="AX43:AX44"/>
    <mergeCell ref="AY43:AY44"/>
    <mergeCell ref="AZ43:AZ44"/>
    <mergeCell ref="BC41:BC42"/>
    <mergeCell ref="BD41:BD42"/>
    <mergeCell ref="BF41:BF42"/>
    <mergeCell ref="BG41:BG42"/>
    <mergeCell ref="C42:D42"/>
    <mergeCell ref="AM42:AM44"/>
    <mergeCell ref="AN42:AN44"/>
    <mergeCell ref="AO42:AO44"/>
    <mergeCell ref="C43:D43"/>
    <mergeCell ref="AS43:AS44"/>
    <mergeCell ref="AW41:AW42"/>
    <mergeCell ref="AX41:AX42"/>
    <mergeCell ref="AY41:AY42"/>
    <mergeCell ref="AZ41:AZ42"/>
    <mergeCell ref="BA41:BA42"/>
    <mergeCell ref="BB41:BB42"/>
    <mergeCell ref="BC43:BC44"/>
    <mergeCell ref="BD43:BD44"/>
    <mergeCell ref="BF43:BF44"/>
    <mergeCell ref="BG43:BG44"/>
    <mergeCell ref="C44:D44"/>
    <mergeCell ref="BA43:BA44"/>
    <mergeCell ref="BB43:BB44"/>
    <mergeCell ref="BE41:BE42"/>
    <mergeCell ref="BB37:BB38"/>
    <mergeCell ref="BC37:BC38"/>
    <mergeCell ref="BD37:BD38"/>
    <mergeCell ref="BF37:BF38"/>
    <mergeCell ref="BC39:BC40"/>
    <mergeCell ref="BD39:BD40"/>
    <mergeCell ref="BF39:BF40"/>
    <mergeCell ref="BG39:BG40"/>
    <mergeCell ref="C40:D40"/>
    <mergeCell ref="AW39:AW40"/>
    <mergeCell ref="AX39:AX40"/>
    <mergeCell ref="AY39:AY40"/>
    <mergeCell ref="AZ39:AZ40"/>
    <mergeCell ref="BA39:BA40"/>
    <mergeCell ref="BB39:BB40"/>
    <mergeCell ref="BE37:BE38"/>
    <mergeCell ref="BE39:BE40"/>
    <mergeCell ref="A37:B50"/>
    <mergeCell ref="C37:D37"/>
    <mergeCell ref="AS37:AS38"/>
    <mergeCell ref="AT37:AT38"/>
    <mergeCell ref="AU37:AU38"/>
    <mergeCell ref="AV37:AV38"/>
    <mergeCell ref="AV39:AV40"/>
    <mergeCell ref="AT43:AT44"/>
    <mergeCell ref="AU43:AU44"/>
    <mergeCell ref="AV43:AV44"/>
    <mergeCell ref="C38:D38"/>
    <mergeCell ref="C39:D39"/>
    <mergeCell ref="AM39:AM41"/>
    <mergeCell ref="AN39:AN41"/>
    <mergeCell ref="AO39:AO41"/>
    <mergeCell ref="AR39:AR48"/>
    <mergeCell ref="AS39:AS40"/>
    <mergeCell ref="AT39:AT40"/>
    <mergeCell ref="AU39:AU40"/>
    <mergeCell ref="C41:D41"/>
    <mergeCell ref="AS41:AS42"/>
    <mergeCell ref="AT41:AT42"/>
    <mergeCell ref="AU41:AU42"/>
    <mergeCell ref="AV41:AV42"/>
    <mergeCell ref="AZ33:AZ34"/>
    <mergeCell ref="BA33:BA34"/>
    <mergeCell ref="BB33:BB34"/>
    <mergeCell ref="BC33:BC34"/>
    <mergeCell ref="BD33:BD34"/>
    <mergeCell ref="BD35:BD36"/>
    <mergeCell ref="BF35:BF36"/>
    <mergeCell ref="BG35:BG36"/>
    <mergeCell ref="AL36:AL47"/>
    <mergeCell ref="AM36:AM38"/>
    <mergeCell ref="AN36:AN38"/>
    <mergeCell ref="AO36:AO38"/>
    <mergeCell ref="AW37:AW38"/>
    <mergeCell ref="AX37:AX38"/>
    <mergeCell ref="AY37:AY38"/>
    <mergeCell ref="AX35:AX36"/>
    <mergeCell ref="AY35:AY36"/>
    <mergeCell ref="AZ35:AZ36"/>
    <mergeCell ref="BA35:BA36"/>
    <mergeCell ref="BB35:BB36"/>
    <mergeCell ref="BC35:BC36"/>
    <mergeCell ref="BG37:BG38"/>
    <mergeCell ref="AZ37:AZ38"/>
    <mergeCell ref="BA37:BA38"/>
    <mergeCell ref="A35:B36"/>
    <mergeCell ref="C35:D36"/>
    <mergeCell ref="E35:E36"/>
    <mergeCell ref="F35:F36"/>
    <mergeCell ref="G35:AK35"/>
    <mergeCell ref="AS35:AS36"/>
    <mergeCell ref="AT35:AT36"/>
    <mergeCell ref="AU35:AU36"/>
    <mergeCell ref="AY33:AY34"/>
    <mergeCell ref="BF31:BF32"/>
    <mergeCell ref="BG31:BG32"/>
    <mergeCell ref="A32:F32"/>
    <mergeCell ref="A33:F33"/>
    <mergeCell ref="AS33:AS34"/>
    <mergeCell ref="AT33:AT34"/>
    <mergeCell ref="AU33:AU34"/>
    <mergeCell ref="AV33:AV34"/>
    <mergeCell ref="AW33:AW34"/>
    <mergeCell ref="AX33:AX34"/>
    <mergeCell ref="AY31:AY32"/>
    <mergeCell ref="AZ31:AZ32"/>
    <mergeCell ref="BA31:BA32"/>
    <mergeCell ref="BB31:BB32"/>
    <mergeCell ref="BC31:BC32"/>
    <mergeCell ref="BD31:BD32"/>
    <mergeCell ref="A11:A31"/>
    <mergeCell ref="AS11:AS12"/>
    <mergeCell ref="AT11:AT12"/>
    <mergeCell ref="AU11:AU12"/>
    <mergeCell ref="AV11:AV12"/>
    <mergeCell ref="AW11:AW12"/>
    <mergeCell ref="BF33:BF34"/>
    <mergeCell ref="BG33:BG34"/>
    <mergeCell ref="BD29:BD30"/>
    <mergeCell ref="BF29:BF30"/>
    <mergeCell ref="BG29:BG30"/>
    <mergeCell ref="B31:F31"/>
    <mergeCell ref="AS31:AS32"/>
    <mergeCell ref="AT31:AT32"/>
    <mergeCell ref="AU31:AU32"/>
    <mergeCell ref="AV31:AV32"/>
    <mergeCell ref="AW31:AW32"/>
    <mergeCell ref="AX31:AX32"/>
    <mergeCell ref="AX29:AX30"/>
    <mergeCell ref="AY29:AY30"/>
    <mergeCell ref="AZ29:AZ30"/>
    <mergeCell ref="BA29:BA30"/>
    <mergeCell ref="BB29:BB30"/>
    <mergeCell ref="BC29:BC30"/>
    <mergeCell ref="AR29:AR38"/>
    <mergeCell ref="AS29:AS30"/>
    <mergeCell ref="AT29:AT30"/>
    <mergeCell ref="AU29:AU30"/>
    <mergeCell ref="AV29:AV30"/>
    <mergeCell ref="AW29:AW30"/>
    <mergeCell ref="AV35:AV36"/>
    <mergeCell ref="AW35:AW36"/>
    <mergeCell ref="BA27:BA28"/>
    <mergeCell ref="BB27:BB28"/>
    <mergeCell ref="BC27:BC28"/>
    <mergeCell ref="BD27:BD28"/>
    <mergeCell ref="BF27:BF28"/>
    <mergeCell ref="BG27:BG28"/>
    <mergeCell ref="BF25:BF26"/>
    <mergeCell ref="BG25:BG26"/>
    <mergeCell ref="AS27:AS28"/>
    <mergeCell ref="AT27:AT28"/>
    <mergeCell ref="AU27:AU28"/>
    <mergeCell ref="AV27:AV28"/>
    <mergeCell ref="AW27:AW28"/>
    <mergeCell ref="AX27:AX28"/>
    <mergeCell ref="AY27:AY28"/>
    <mergeCell ref="AZ27:AZ28"/>
    <mergeCell ref="AY25:AY26"/>
    <mergeCell ref="AZ25:AZ26"/>
    <mergeCell ref="BA25:BA26"/>
    <mergeCell ref="BB25:BB26"/>
    <mergeCell ref="BC25:BC26"/>
    <mergeCell ref="BD25:BD26"/>
    <mergeCell ref="AS25:AS26"/>
    <mergeCell ref="AT25:AT26"/>
    <mergeCell ref="AU25:AU26"/>
    <mergeCell ref="AV25:AV26"/>
    <mergeCell ref="AW25:AW26"/>
    <mergeCell ref="AX25:AX26"/>
    <mergeCell ref="BA23:BA24"/>
    <mergeCell ref="BB23:BB24"/>
    <mergeCell ref="BC23:BC24"/>
    <mergeCell ref="BD23:BD24"/>
    <mergeCell ref="BF23:BF24"/>
    <mergeCell ref="BG23:BG24"/>
    <mergeCell ref="BF21:BF22"/>
    <mergeCell ref="BG21:BG22"/>
    <mergeCell ref="AS23:AS24"/>
    <mergeCell ref="AT23:AT24"/>
    <mergeCell ref="AU23:AU24"/>
    <mergeCell ref="AV23:AV24"/>
    <mergeCell ref="AW23:AW24"/>
    <mergeCell ref="AX23:AX24"/>
    <mergeCell ref="AY23:AY24"/>
    <mergeCell ref="AZ23:AZ24"/>
    <mergeCell ref="AY21:AY22"/>
    <mergeCell ref="AZ21:AZ22"/>
    <mergeCell ref="BA21:BA22"/>
    <mergeCell ref="BB21:BB22"/>
    <mergeCell ref="BC21:BC22"/>
    <mergeCell ref="BD21:BD22"/>
    <mergeCell ref="AS21:AS22"/>
    <mergeCell ref="AT21:AT22"/>
    <mergeCell ref="AU21:AU22"/>
    <mergeCell ref="AV21:AV22"/>
    <mergeCell ref="AW21:AW22"/>
    <mergeCell ref="AX21:AX22"/>
    <mergeCell ref="BA19:BA20"/>
    <mergeCell ref="BB19:BB20"/>
    <mergeCell ref="BC19:BC20"/>
    <mergeCell ref="BD19:BD20"/>
    <mergeCell ref="BF19:BF20"/>
    <mergeCell ref="BG19:BG20"/>
    <mergeCell ref="BG17:BG18"/>
    <mergeCell ref="AR19:AR28"/>
    <mergeCell ref="AS19:AS20"/>
    <mergeCell ref="AT19:AT20"/>
    <mergeCell ref="AU19:AU20"/>
    <mergeCell ref="AV19:AV20"/>
    <mergeCell ref="AW19:AW20"/>
    <mergeCell ref="AX19:AX20"/>
    <mergeCell ref="AY19:AY20"/>
    <mergeCell ref="AZ19:AZ20"/>
    <mergeCell ref="AZ17:AZ18"/>
    <mergeCell ref="BA17:BA18"/>
    <mergeCell ref="BB17:BB18"/>
    <mergeCell ref="BC17:BC18"/>
    <mergeCell ref="BD17:BD18"/>
    <mergeCell ref="BF17:BF18"/>
    <mergeCell ref="AT17:AT18"/>
    <mergeCell ref="AU17:AU18"/>
    <mergeCell ref="BF11:BF12"/>
    <mergeCell ref="BG11:BG12"/>
    <mergeCell ref="AS13:AS14"/>
    <mergeCell ref="AT13:AT14"/>
    <mergeCell ref="AU13:AU14"/>
    <mergeCell ref="AV13:AV14"/>
    <mergeCell ref="AV17:AV18"/>
    <mergeCell ref="AW17:AW18"/>
    <mergeCell ref="AX17:AX18"/>
    <mergeCell ref="AY17:AY18"/>
    <mergeCell ref="AY15:AY16"/>
    <mergeCell ref="AV15:AV16"/>
    <mergeCell ref="AW15:AW16"/>
    <mergeCell ref="AX15:AX16"/>
    <mergeCell ref="AW13:AW14"/>
    <mergeCell ref="AX13:AX14"/>
    <mergeCell ref="AY13:AY14"/>
    <mergeCell ref="BE11:BE12"/>
    <mergeCell ref="BE13:BE14"/>
    <mergeCell ref="BE15:BE16"/>
    <mergeCell ref="BE17:BE18"/>
    <mergeCell ref="BI11:BL11"/>
    <mergeCell ref="BN12:BN15"/>
    <mergeCell ref="BO12:BO15"/>
    <mergeCell ref="BF15:BF16"/>
    <mergeCell ref="BG15:BG16"/>
    <mergeCell ref="AX11:AX12"/>
    <mergeCell ref="AY11:AY12"/>
    <mergeCell ref="AZ11:AZ12"/>
    <mergeCell ref="BA11:BA12"/>
    <mergeCell ref="BB11:BB12"/>
    <mergeCell ref="BC11:BC12"/>
    <mergeCell ref="BD15:BD16"/>
    <mergeCell ref="BC13:BC14"/>
    <mergeCell ref="BD13:BD14"/>
    <mergeCell ref="BF13:BF14"/>
    <mergeCell ref="BG13:BG14"/>
    <mergeCell ref="BC15:BC16"/>
    <mergeCell ref="AZ13:AZ14"/>
    <mergeCell ref="BA13:BA14"/>
    <mergeCell ref="BB13:BB14"/>
    <mergeCell ref="AZ15:AZ16"/>
    <mergeCell ref="BA15:BA16"/>
    <mergeCell ref="BB15:BB16"/>
    <mergeCell ref="BD11:BD12"/>
    <mergeCell ref="BG7:BG8"/>
    <mergeCell ref="CB8:CB10"/>
    <mergeCell ref="CC8:CC10"/>
    <mergeCell ref="CD8:CD10"/>
    <mergeCell ref="CE8:CE10"/>
    <mergeCell ref="CF8:CF10"/>
    <mergeCell ref="BG9:BG10"/>
    <mergeCell ref="BI9:BJ9"/>
    <mergeCell ref="AZ7:AZ8"/>
    <mergeCell ref="BA7:BA8"/>
    <mergeCell ref="BB7:BB8"/>
    <mergeCell ref="BC7:BC8"/>
    <mergeCell ref="BD7:BD8"/>
    <mergeCell ref="BF7:BF8"/>
    <mergeCell ref="AZ9:AZ10"/>
    <mergeCell ref="BA9:BA10"/>
    <mergeCell ref="BB9:BB10"/>
    <mergeCell ref="BC9:BC10"/>
    <mergeCell ref="BD9:BD10"/>
    <mergeCell ref="BF9:BF10"/>
    <mergeCell ref="BE7:BE8"/>
    <mergeCell ref="BE9:BE10"/>
    <mergeCell ref="AT7:AT8"/>
    <mergeCell ref="AU7:AU8"/>
    <mergeCell ref="AV7:AV8"/>
    <mergeCell ref="AW7:AW8"/>
    <mergeCell ref="AX7:AX8"/>
    <mergeCell ref="AY7:AY8"/>
    <mergeCell ref="AL7:AL10"/>
    <mergeCell ref="AM7:AM10"/>
    <mergeCell ref="AN7:AN10"/>
    <mergeCell ref="AO7:AO10"/>
    <mergeCell ref="AR7:AR8"/>
    <mergeCell ref="AS7:AS8"/>
    <mergeCell ref="AR9:AR18"/>
    <mergeCell ref="AS9:AS10"/>
    <mergeCell ref="AS17:AS18"/>
    <mergeCell ref="AT9:AT10"/>
    <mergeCell ref="AU9:AU10"/>
    <mergeCell ref="AV9:AV10"/>
    <mergeCell ref="AW9:AW10"/>
    <mergeCell ref="AX9:AX10"/>
    <mergeCell ref="AY9:AY10"/>
    <mergeCell ref="AS15:AS16"/>
    <mergeCell ref="AT15:AT16"/>
    <mergeCell ref="AU15:AU16"/>
    <mergeCell ref="AF7:AF10"/>
    <mergeCell ref="AG7:AG10"/>
    <mergeCell ref="AH7:AH10"/>
    <mergeCell ref="AI7:AI10"/>
    <mergeCell ref="AJ7:AJ10"/>
    <mergeCell ref="AK7:AK10"/>
    <mergeCell ref="Z7:Z10"/>
    <mergeCell ref="AA7:AA10"/>
    <mergeCell ref="AB7:AB10"/>
    <mergeCell ref="AC7:AC10"/>
    <mergeCell ref="AD7:AD10"/>
    <mergeCell ref="AE7:AE10"/>
    <mergeCell ref="T7:T10"/>
    <mergeCell ref="U7:U10"/>
    <mergeCell ref="V7:V10"/>
    <mergeCell ref="W7:W10"/>
    <mergeCell ref="X7:X10"/>
    <mergeCell ref="Y7:Y10"/>
    <mergeCell ref="N7:N10"/>
    <mergeCell ref="O7:O10"/>
    <mergeCell ref="P7:P10"/>
    <mergeCell ref="Q7:Q10"/>
    <mergeCell ref="R7:R10"/>
    <mergeCell ref="S7:S10"/>
    <mergeCell ref="H7:H10"/>
    <mergeCell ref="I7:I10"/>
    <mergeCell ref="J7:J10"/>
    <mergeCell ref="K7:K10"/>
    <mergeCell ref="L7:L10"/>
    <mergeCell ref="M7:M10"/>
    <mergeCell ref="A7:B10"/>
    <mergeCell ref="C7:C10"/>
    <mergeCell ref="D7:D10"/>
    <mergeCell ref="E7:E10"/>
    <mergeCell ref="F7:F10"/>
    <mergeCell ref="G7:G10"/>
    <mergeCell ref="AW3:BB5"/>
    <mergeCell ref="BF3:BG3"/>
    <mergeCell ref="AB5:AD5"/>
    <mergeCell ref="AE5:AK5"/>
    <mergeCell ref="BF5:BG5"/>
    <mergeCell ref="A1:E1"/>
    <mergeCell ref="A3:G5"/>
    <mergeCell ref="H3:Z5"/>
    <mergeCell ref="AS3:AV5"/>
    <mergeCell ref="G1:AJ2"/>
    <mergeCell ref="AM5:AO5"/>
  </mergeCells>
  <phoneticPr fontId="1"/>
  <conditionalFormatting sqref="B11:B30 E11:AJ30 F37:AJ49">
    <cfRule type="containsBlanks" dxfId="26" priority="13" stopIfTrue="1">
      <formula>LEN(TRIM(B11))=0</formula>
    </cfRule>
  </conditionalFormatting>
  <conditionalFormatting sqref="G33:AJ33">
    <cfRule type="containsBlanks" dxfId="25" priority="12" stopIfTrue="1">
      <formula>LEN(TRIM(G33))=0</formula>
    </cfRule>
  </conditionalFormatting>
  <conditionalFormatting sqref="G53:V53">
    <cfRule type="containsBlanks" dxfId="24" priority="11" stopIfTrue="1">
      <formula>LEN(TRIM(G53))=0</formula>
    </cfRule>
  </conditionalFormatting>
  <conditionalFormatting sqref="AE5 AM5">
    <cfRule type="containsBlanks" dxfId="23" priority="8" stopIfTrue="1">
      <formula>LEN(TRIM(AE5))=0</formula>
    </cfRule>
  </conditionalFormatting>
  <conditionalFormatting sqref="AU9:AU18 AS9:AS18 AS49:AS54 AU49:AU54 BF3 BF5">
    <cfRule type="containsBlanks" dxfId="22" priority="6">
      <formula>LEN(TRIM(AS3))=0</formula>
    </cfRule>
  </conditionalFormatting>
  <conditionalFormatting sqref="G36:AK36 G7:AK10">
    <cfRule type="expression" dxfId="21" priority="2" stopIfTrue="1">
      <formula>WEEKDAY(G7,1)=1</formula>
    </cfRule>
    <cfRule type="expression" dxfId="20" priority="10" stopIfTrue="1">
      <formula>WEEKDAY(G7,1)=7</formula>
    </cfRule>
  </conditionalFormatting>
  <conditionalFormatting sqref="BG49:BG54 BB9:BB18">
    <cfRule type="containsBlanks" dxfId="19" priority="5">
      <formula>LEN(TRIM(BB9))=0</formula>
    </cfRule>
  </conditionalFormatting>
  <conditionalFormatting sqref="BF49:BF54">
    <cfRule type="containsBlanks" dxfId="18" priority="3">
      <formula>LEN(TRIM(BF49))=0</formula>
    </cfRule>
  </conditionalFormatting>
  <conditionalFormatting sqref="G7:AJ10">
    <cfRule type="expression" dxfId="17" priority="9" stopIfTrue="1">
      <formula>COUNTIF(祝日1,G7)=1</formula>
    </cfRule>
  </conditionalFormatting>
  <conditionalFormatting sqref="G36:AJ36">
    <cfRule type="expression" dxfId="16" priority="1">
      <formula>COUNTIF(祝日1,G36)=1</formula>
    </cfRule>
  </conditionalFormatting>
  <dataValidations count="6">
    <dataValidation type="list" allowBlank="1" showInputMessage="1" showErrorMessage="1" sqref="B11:B30">
      <formula1>"TR,FW1,FW2,FW3,多技能"</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formula1>"○"</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19685039370078741" right="0.19685039370078741" top="0.39370078740157483" bottom="0" header="0" footer="0.19685039370078741"/>
  <pageSetup paperSize="9" scale="59" orientation="landscape" r:id="rId1"/>
  <headerFooter alignWithMargins="0"/>
  <colBreaks count="1" manualBreakCount="1">
    <brk id="43" max="62"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D58E5FAF-51C7-4154-950B-3085F1E895E7}">
            <xm:f>LEN(TRIM(【4月】月集計表!AU9))=0</xm:f>
            <x14:dxf>
              <fill>
                <patternFill>
                  <bgColor rgb="FFCCFFFF"/>
                </patternFill>
              </fill>
            </x14:dxf>
          </x14:cfRule>
          <xm:sqref>BG9:BG18 AV9:AV18 AZ9:AZ18 AV49:AV54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AH47"/>
  <sheetViews>
    <sheetView view="pageBreakPreview" zoomScale="60" zoomScaleNormal="25" workbookViewId="0">
      <selection activeCell="O31" sqref="O31:P47"/>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581" t="s">
        <v>155</v>
      </c>
      <c r="B1" s="582"/>
      <c r="C1" s="160"/>
      <c r="T1" s="162" t="s">
        <v>1</v>
      </c>
    </row>
    <row r="2" spans="1:33" ht="23.25" customHeight="1">
      <c r="A2" s="8"/>
      <c r="B2" s="163"/>
      <c r="D2" s="583" t="s">
        <v>200</v>
      </c>
      <c r="E2" s="583"/>
      <c r="F2" s="583"/>
      <c r="G2" s="583"/>
      <c r="H2" s="583"/>
      <c r="I2" s="584"/>
      <c r="J2" s="584"/>
      <c r="K2" s="584"/>
      <c r="L2" s="584"/>
      <c r="M2" s="584"/>
      <c r="N2" s="584"/>
      <c r="O2" s="584"/>
      <c r="P2" s="584"/>
      <c r="T2" s="585"/>
    </row>
    <row r="3" spans="1:33" ht="23.25" customHeight="1">
      <c r="A3" s="8"/>
      <c r="B3" s="163"/>
      <c r="D3" s="584"/>
      <c r="E3" s="584"/>
      <c r="F3" s="584"/>
      <c r="G3" s="584"/>
      <c r="H3" s="584"/>
      <c r="I3" s="584"/>
      <c r="J3" s="584"/>
      <c r="K3" s="584"/>
      <c r="L3" s="584"/>
      <c r="M3" s="584"/>
      <c r="N3" s="584"/>
      <c r="O3" s="584"/>
      <c r="P3" s="584"/>
      <c r="T3" s="586"/>
    </row>
    <row r="4" spans="1:33" ht="8.25" customHeight="1">
      <c r="I4" s="164"/>
    </row>
    <row r="5" spans="1:33" ht="23.25" customHeight="1">
      <c r="A5" s="4"/>
      <c r="D5" s="4"/>
      <c r="E5" s="4"/>
      <c r="F5" s="4"/>
      <c r="G5" s="8"/>
      <c r="H5" s="8"/>
      <c r="I5" s="164"/>
      <c r="J5" s="316" t="s">
        <v>2</v>
      </c>
      <c r="K5" s="316"/>
      <c r="L5" s="316"/>
      <c r="M5" s="587"/>
      <c r="N5" s="588"/>
      <c r="O5" s="588"/>
      <c r="P5" s="581" t="s">
        <v>3</v>
      </c>
      <c r="Q5" s="582"/>
      <c r="R5" s="589"/>
      <c r="S5" s="589"/>
      <c r="T5" s="589"/>
      <c r="AE5" s="165"/>
    </row>
    <row r="6" spans="1:33" ht="23.25" customHeight="1" thickBot="1">
      <c r="A6" s="4"/>
      <c r="C6" s="4"/>
      <c r="D6" s="4"/>
      <c r="E6" s="4"/>
      <c r="F6" s="4"/>
      <c r="G6" s="8"/>
      <c r="H6" s="8"/>
      <c r="I6" s="164"/>
      <c r="J6" s="120"/>
      <c r="K6" s="120"/>
      <c r="L6" s="120"/>
      <c r="M6" s="165"/>
      <c r="N6" s="165"/>
      <c r="O6" s="165"/>
      <c r="P6" s="120"/>
      <c r="Q6" s="120"/>
      <c r="R6" s="165"/>
      <c r="S6" s="165"/>
      <c r="T6" s="165"/>
      <c r="AE6" s="165"/>
    </row>
    <row r="7" spans="1:33" ht="23.25" customHeight="1" thickTop="1" thickBot="1">
      <c r="A7" s="4"/>
      <c r="B7" s="618" t="s">
        <v>156</v>
      </c>
      <c r="C7" s="619" t="s">
        <v>127</v>
      </c>
      <c r="D7" s="620" t="s">
        <v>199</v>
      </c>
      <c r="E7" s="4"/>
      <c r="F7" s="550" t="s">
        <v>156</v>
      </c>
      <c r="G7" s="550"/>
      <c r="H7" s="274" t="s">
        <v>127</v>
      </c>
      <c r="I7" s="274" t="s">
        <v>128</v>
      </c>
      <c r="J7" s="274" t="s">
        <v>129</v>
      </c>
      <c r="K7" s="274" t="s">
        <v>157</v>
      </c>
      <c r="M7" s="165"/>
      <c r="N7" s="165"/>
      <c r="O7" s="165"/>
      <c r="P7" s="120"/>
      <c r="Q7" s="120"/>
      <c r="R7" s="165"/>
      <c r="S7" s="165"/>
      <c r="T7" s="165"/>
      <c r="AE7" s="165"/>
    </row>
    <row r="8" spans="1:33" ht="23.25" customHeight="1" thickTop="1">
      <c r="A8" s="4"/>
      <c r="B8" s="613" t="s">
        <v>158</v>
      </c>
      <c r="C8" s="612"/>
      <c r="D8" s="614"/>
      <c r="E8" s="4"/>
      <c r="F8" s="551" t="s">
        <v>159</v>
      </c>
      <c r="G8" s="551"/>
      <c r="H8" s="168"/>
      <c r="I8" s="166"/>
      <c r="J8" s="226"/>
      <c r="K8" s="166"/>
      <c r="AG8" s="163"/>
    </row>
    <row r="9" spans="1:33" ht="23.25" customHeight="1" thickBot="1">
      <c r="A9" s="4"/>
      <c r="B9" s="615" t="s">
        <v>198</v>
      </c>
      <c r="C9" s="616"/>
      <c r="D9" s="617"/>
      <c r="E9" s="4"/>
      <c r="F9" s="551" t="s">
        <v>160</v>
      </c>
      <c r="G9" s="551"/>
      <c r="H9" s="166"/>
      <c r="I9" s="167"/>
      <c r="J9" s="166"/>
      <c r="K9" s="166"/>
      <c r="AG9" s="163"/>
    </row>
    <row r="10" spans="1:33" ht="23.25" customHeight="1" thickTop="1">
      <c r="A10" s="4"/>
      <c r="F10" s="551" t="s">
        <v>161</v>
      </c>
      <c r="G10" s="551"/>
      <c r="H10" s="166"/>
      <c r="I10" s="168"/>
      <c r="J10" s="166"/>
      <c r="K10" s="166"/>
      <c r="AG10" s="163"/>
    </row>
    <row r="11" spans="1:33" ht="23.25" customHeight="1">
      <c r="A11" s="4"/>
      <c r="G11" s="7"/>
      <c r="H11" s="4"/>
      <c r="AG11" s="163"/>
    </row>
    <row r="12" spans="1:33" s="169" customFormat="1" ht="23.25" customHeight="1" thickBot="1">
      <c r="A12" s="4"/>
      <c r="B12" s="4"/>
      <c r="C12" s="4"/>
      <c r="AG12" s="170"/>
    </row>
    <row r="13" spans="1:33" ht="26.25" customHeight="1" thickBot="1">
      <c r="A13" s="591" t="s">
        <v>191</v>
      </c>
      <c r="B13" s="555"/>
      <c r="C13" s="562"/>
      <c r="D13" s="563"/>
      <c r="E13" s="575" t="s">
        <v>182</v>
      </c>
      <c r="F13" s="576"/>
      <c r="G13" s="575" t="s">
        <v>183</v>
      </c>
      <c r="H13" s="576"/>
      <c r="I13" s="575" t="s">
        <v>184</v>
      </c>
      <c r="J13" s="576"/>
      <c r="K13" s="562"/>
      <c r="L13" s="563"/>
      <c r="M13" s="562"/>
      <c r="N13" s="563"/>
      <c r="O13" s="562"/>
      <c r="P13" s="563"/>
      <c r="Q13" s="550" t="s">
        <v>189</v>
      </c>
      <c r="R13" s="550"/>
      <c r="S13" s="621" t="s">
        <v>190</v>
      </c>
      <c r="T13" s="621"/>
    </row>
    <row r="14" spans="1:33" ht="26.25" customHeight="1" thickBot="1">
      <c r="A14" s="592"/>
      <c r="B14" s="593"/>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622" t="s">
        <v>163</v>
      </c>
      <c r="T14" s="622" t="s">
        <v>164</v>
      </c>
    </row>
    <row r="15" spans="1:33" ht="26.25" customHeight="1">
      <c r="A15" s="559" t="s">
        <v>165</v>
      </c>
      <c r="B15" s="87" t="s">
        <v>166</v>
      </c>
      <c r="C15" s="173"/>
      <c r="D15" s="173"/>
      <c r="E15" s="217">
        <f>【4月】月集計表!$AN$36</f>
        <v>0</v>
      </c>
      <c r="F15" s="217">
        <f>E15*5000</f>
        <v>0</v>
      </c>
      <c r="G15" s="217">
        <f>【5月】月集計表!$AN$36</f>
        <v>0</v>
      </c>
      <c r="H15" s="217">
        <f>G15*5000</f>
        <v>0</v>
      </c>
      <c r="I15" s="267">
        <f>【6月】月集計表!$AN$36</f>
        <v>0</v>
      </c>
      <c r="J15" s="267">
        <f>I15*5000</f>
        <v>0</v>
      </c>
      <c r="K15" s="173"/>
      <c r="L15" s="173"/>
      <c r="M15" s="173"/>
      <c r="N15" s="173"/>
      <c r="O15" s="173"/>
      <c r="P15" s="173"/>
      <c r="Q15" s="122">
        <f>E15+G15+I15</f>
        <v>0</v>
      </c>
      <c r="R15" s="174">
        <f>F15+H15+J15</f>
        <v>0</v>
      </c>
      <c r="S15" s="623">
        <f>IF(SUM(Q15)&gt;60,60,SUM(Q15))</f>
        <v>0</v>
      </c>
      <c r="T15" s="624">
        <f>S15*5000</f>
        <v>0</v>
      </c>
    </row>
    <row r="16" spans="1:33" ht="26.25" customHeight="1">
      <c r="A16" s="560"/>
      <c r="B16" s="95" t="s">
        <v>167</v>
      </c>
      <c r="C16" s="175"/>
      <c r="D16" s="175"/>
      <c r="E16" s="214">
        <f>【4月】月集計表!$AN$39</f>
        <v>0</v>
      </c>
      <c r="F16" s="214">
        <f>E16*5000</f>
        <v>0</v>
      </c>
      <c r="G16" s="214">
        <f>【5月】月集計表!$AN$39</f>
        <v>0</v>
      </c>
      <c r="H16" s="214">
        <f>G16*5000</f>
        <v>0</v>
      </c>
      <c r="I16" s="266">
        <f>【6月】月集計表!$AN$39</f>
        <v>0</v>
      </c>
      <c r="J16" s="266">
        <f>I16*5000</f>
        <v>0</v>
      </c>
      <c r="K16" s="175"/>
      <c r="L16" s="175"/>
      <c r="M16" s="175"/>
      <c r="N16" s="175"/>
      <c r="O16" s="175"/>
      <c r="P16" s="175"/>
      <c r="Q16" s="121">
        <f t="shared" ref="Q16:Q17" si="0">E16+G16+I16</f>
        <v>0</v>
      </c>
      <c r="R16" s="176">
        <f t="shared" ref="R16:R18" si="1">F16+H16+J16</f>
        <v>0</v>
      </c>
      <c r="S16" s="625">
        <f>IF(SUM(Q16)&gt;60,60,SUM(Q16))</f>
        <v>0</v>
      </c>
      <c r="T16" s="626">
        <f>S16*5000</f>
        <v>0</v>
      </c>
    </row>
    <row r="17" spans="1:34" ht="26.25" customHeight="1" thickBot="1">
      <c r="A17" s="560"/>
      <c r="B17" s="95" t="s">
        <v>168</v>
      </c>
      <c r="C17" s="175"/>
      <c r="D17" s="175"/>
      <c r="E17" s="214">
        <f>【4月】月集計表!$AN$42</f>
        <v>0</v>
      </c>
      <c r="F17" s="214">
        <f>E17*5000</f>
        <v>0</v>
      </c>
      <c r="G17" s="214">
        <f>【5月】月集計表!$AN$42</f>
        <v>0</v>
      </c>
      <c r="H17" s="214">
        <f>G17*5000</f>
        <v>0</v>
      </c>
      <c r="I17" s="266">
        <f>【6月】月集計表!$AN$42</f>
        <v>0</v>
      </c>
      <c r="J17" s="266">
        <f>I17*5000</f>
        <v>0</v>
      </c>
      <c r="K17" s="175"/>
      <c r="L17" s="175"/>
      <c r="M17" s="175"/>
      <c r="N17" s="175"/>
      <c r="O17" s="175"/>
      <c r="P17" s="175"/>
      <c r="Q17" s="121">
        <f t="shared" si="0"/>
        <v>0</v>
      </c>
      <c r="R17" s="176">
        <f t="shared" si="1"/>
        <v>0</v>
      </c>
      <c r="S17" s="627">
        <f>IF(SUM(Q17)&gt;60,60,SUM(Q17))</f>
        <v>0</v>
      </c>
      <c r="T17" s="626">
        <f>S17*5000</f>
        <v>0</v>
      </c>
    </row>
    <row r="18" spans="1:34" ht="26.25" customHeight="1" thickBot="1">
      <c r="A18" s="561"/>
      <c r="B18" s="119" t="s">
        <v>169</v>
      </c>
      <c r="C18" s="177"/>
      <c r="D18" s="178"/>
      <c r="E18" s="179">
        <f t="shared" ref="E18:H18" si="2">SUM(E15:E17)</f>
        <v>0</v>
      </c>
      <c r="F18" s="180">
        <f t="shared" si="2"/>
        <v>0</v>
      </c>
      <c r="G18" s="179">
        <f t="shared" si="2"/>
        <v>0</v>
      </c>
      <c r="H18" s="180">
        <f t="shared" si="2"/>
        <v>0</v>
      </c>
      <c r="I18" s="179">
        <f t="shared" ref="I18:J18" si="3">SUM(I15:I17)</f>
        <v>0</v>
      </c>
      <c r="J18" s="180">
        <f t="shared" si="3"/>
        <v>0</v>
      </c>
      <c r="K18" s="177"/>
      <c r="L18" s="178"/>
      <c r="M18" s="177"/>
      <c r="N18" s="178"/>
      <c r="O18" s="177"/>
      <c r="P18" s="178"/>
      <c r="Q18" s="180">
        <f t="shared" ref="Q18" si="4">E18+G18</f>
        <v>0</v>
      </c>
      <c r="R18" s="181">
        <f t="shared" si="1"/>
        <v>0</v>
      </c>
      <c r="S18" s="628">
        <f>SUM(S15:S17)</f>
        <v>0</v>
      </c>
      <c r="T18" s="629">
        <f>SUM(T15:T17)</f>
        <v>0</v>
      </c>
    </row>
    <row r="19" spans="1:34" ht="26.25" customHeight="1" thickBot="1">
      <c r="A19" s="579" t="s">
        <v>170</v>
      </c>
      <c r="B19" s="580"/>
      <c r="C19" s="570"/>
      <c r="D19" s="182"/>
      <c r="E19" s="571"/>
      <c r="F19" s="216">
        <f>【4月】月集計表!$AW$55</f>
        <v>0</v>
      </c>
      <c r="G19" s="571"/>
      <c r="H19" s="216">
        <f>【5月】月集計表!$AW$55</f>
        <v>0</v>
      </c>
      <c r="I19" s="571"/>
      <c r="J19" s="220">
        <f>【6月】月集計表!$AW$55</f>
        <v>0</v>
      </c>
      <c r="K19" s="547"/>
      <c r="L19" s="182"/>
      <c r="M19" s="547"/>
      <c r="N19" s="182"/>
      <c r="O19" s="547"/>
      <c r="P19" s="182"/>
      <c r="Q19" s="568"/>
      <c r="R19" s="123">
        <f t="shared" ref="R19:R29" si="5">F19+H19+J19</f>
        <v>0</v>
      </c>
      <c r="S19" s="630"/>
      <c r="T19" s="631">
        <f>R19</f>
        <v>0</v>
      </c>
    </row>
    <row r="20" spans="1:34" ht="26.25" customHeight="1" thickBot="1">
      <c r="A20" s="577" t="s">
        <v>171</v>
      </c>
      <c r="B20" s="578"/>
      <c r="C20" s="547"/>
      <c r="D20" s="175"/>
      <c r="E20" s="571"/>
      <c r="F20" s="214">
        <f>ROUNDDOWN(F19*0.06,0)</f>
        <v>0</v>
      </c>
      <c r="G20" s="571"/>
      <c r="H20" s="214">
        <f>ROUNDDOWN(H19*0.06,0)</f>
        <v>0</v>
      </c>
      <c r="I20" s="571"/>
      <c r="J20" s="218">
        <f>ROUNDDOWN(J19*0.06,0)</f>
        <v>0</v>
      </c>
      <c r="K20" s="547"/>
      <c r="L20" s="175"/>
      <c r="M20" s="547"/>
      <c r="N20" s="175"/>
      <c r="O20" s="547"/>
      <c r="P20" s="175"/>
      <c r="Q20" s="569"/>
      <c r="R20" s="121">
        <f t="shared" si="5"/>
        <v>0</v>
      </c>
      <c r="S20" s="632"/>
      <c r="T20" s="633">
        <f>R20</f>
        <v>0</v>
      </c>
    </row>
    <row r="21" spans="1:34" ht="26.25" customHeight="1" thickBot="1">
      <c r="A21" s="552"/>
      <c r="B21" s="564"/>
      <c r="C21" s="547"/>
      <c r="D21" s="175"/>
      <c r="E21" s="571"/>
      <c r="F21" s="175"/>
      <c r="G21" s="571"/>
      <c r="H21" s="175"/>
      <c r="I21" s="571"/>
      <c r="J21" s="175"/>
      <c r="K21" s="547"/>
      <c r="L21" s="175"/>
      <c r="M21" s="547"/>
      <c r="N21" s="175"/>
      <c r="O21" s="547"/>
      <c r="P21" s="175"/>
      <c r="Q21" s="569"/>
      <c r="R21" s="121"/>
      <c r="S21" s="632"/>
      <c r="T21" s="633"/>
    </row>
    <row r="22" spans="1:34" ht="26.25" customHeight="1" thickBot="1">
      <c r="A22" s="577" t="s">
        <v>172</v>
      </c>
      <c r="B22" s="578"/>
      <c r="C22" s="547"/>
      <c r="D22" s="175"/>
      <c r="E22" s="571"/>
      <c r="F22" s="215">
        <f>【4月】月集計表!$BA$55</f>
        <v>0</v>
      </c>
      <c r="G22" s="571"/>
      <c r="H22" s="214">
        <f>【5月】月集計表!$BA$55</f>
        <v>0</v>
      </c>
      <c r="I22" s="571"/>
      <c r="J22" s="219">
        <f>【6月】月集計表!$BA$55</f>
        <v>0</v>
      </c>
      <c r="K22" s="547"/>
      <c r="L22" s="175"/>
      <c r="M22" s="547"/>
      <c r="N22" s="175"/>
      <c r="O22" s="547"/>
      <c r="P22" s="175"/>
      <c r="Q22" s="569"/>
      <c r="R22" s="121">
        <f t="shared" si="5"/>
        <v>0</v>
      </c>
      <c r="S22" s="632"/>
      <c r="T22" s="633">
        <f>R22</f>
        <v>0</v>
      </c>
    </row>
    <row r="23" spans="1:34" ht="26.25" customHeight="1" thickTop="1" thickBot="1">
      <c r="A23" s="594" t="s">
        <v>173</v>
      </c>
      <c r="B23" s="595"/>
      <c r="C23" s="547"/>
      <c r="D23" s="175"/>
      <c r="E23" s="572"/>
      <c r="F23" s="184"/>
      <c r="G23" s="573"/>
      <c r="H23" s="184"/>
      <c r="I23" s="574"/>
      <c r="J23" s="184"/>
      <c r="K23" s="567"/>
      <c r="L23" s="175"/>
      <c r="M23" s="547"/>
      <c r="N23" s="175"/>
      <c r="O23" s="547"/>
      <c r="P23" s="175"/>
      <c r="Q23" s="569"/>
      <c r="R23" s="121">
        <f t="shared" si="5"/>
        <v>0</v>
      </c>
      <c r="S23" s="632"/>
      <c r="T23" s="633">
        <f>R23</f>
        <v>0</v>
      </c>
    </row>
    <row r="24" spans="1:34" ht="26.25" customHeight="1" thickTop="1" thickBot="1">
      <c r="A24" s="577" t="s">
        <v>174</v>
      </c>
      <c r="B24" s="578"/>
      <c r="C24" s="547"/>
      <c r="D24" s="175"/>
      <c r="E24" s="571"/>
      <c r="F24" s="216">
        <f>【4月】月集計表!$BB$55</f>
        <v>0</v>
      </c>
      <c r="G24" s="571"/>
      <c r="H24" s="214">
        <f>【5月】月集計表!$BB$55</f>
        <v>0</v>
      </c>
      <c r="I24" s="571"/>
      <c r="J24" s="240">
        <f>【6月】月集計表!$BB$55</f>
        <v>0</v>
      </c>
      <c r="K24" s="547"/>
      <c r="L24" s="175"/>
      <c r="M24" s="547"/>
      <c r="N24" s="175"/>
      <c r="O24" s="547"/>
      <c r="P24" s="175"/>
      <c r="Q24" s="569"/>
      <c r="R24" s="121">
        <f t="shared" si="5"/>
        <v>0</v>
      </c>
      <c r="S24" s="632"/>
      <c r="T24" s="633">
        <f>'【年集計表（TR)】'!T24</f>
        <v>0</v>
      </c>
    </row>
    <row r="25" spans="1:34" ht="26.25" customHeight="1" thickBot="1">
      <c r="A25" s="565"/>
      <c r="B25" s="566"/>
      <c r="C25" s="547"/>
      <c r="D25" s="175"/>
      <c r="E25" s="571"/>
      <c r="F25" s="175"/>
      <c r="G25" s="571"/>
      <c r="H25" s="175"/>
      <c r="I25" s="571"/>
      <c r="J25" s="175"/>
      <c r="K25" s="547"/>
      <c r="L25" s="175"/>
      <c r="M25" s="547"/>
      <c r="N25" s="175"/>
      <c r="O25" s="547"/>
      <c r="P25" s="175"/>
      <c r="Q25" s="569"/>
      <c r="R25" s="121"/>
      <c r="S25" s="632"/>
      <c r="T25" s="633"/>
    </row>
    <row r="26" spans="1:34" ht="26.25" customHeight="1" thickBot="1">
      <c r="A26" s="565"/>
      <c r="B26" s="566"/>
      <c r="C26" s="547"/>
      <c r="D26" s="175"/>
      <c r="E26" s="571"/>
      <c r="F26" s="175"/>
      <c r="G26" s="571"/>
      <c r="H26" s="175"/>
      <c r="I26" s="571"/>
      <c r="J26" s="175"/>
      <c r="K26" s="547"/>
      <c r="L26" s="175"/>
      <c r="M26" s="547"/>
      <c r="N26" s="175"/>
      <c r="O26" s="547"/>
      <c r="P26" s="175"/>
      <c r="Q26" s="569"/>
      <c r="R26" s="121"/>
      <c r="S26" s="632"/>
      <c r="T26" s="633"/>
    </row>
    <row r="27" spans="1:34" ht="26.25" customHeight="1" thickBot="1">
      <c r="A27" s="565"/>
      <c r="B27" s="566"/>
      <c r="C27" s="547"/>
      <c r="D27" s="175"/>
      <c r="E27" s="571"/>
      <c r="F27" s="175"/>
      <c r="G27" s="571"/>
      <c r="H27" s="175"/>
      <c r="I27" s="571"/>
      <c r="J27" s="175"/>
      <c r="K27" s="547"/>
      <c r="L27" s="175"/>
      <c r="M27" s="547"/>
      <c r="N27" s="175"/>
      <c r="O27" s="547"/>
      <c r="P27" s="175"/>
      <c r="Q27" s="569"/>
      <c r="R27" s="268"/>
      <c r="S27" s="632"/>
      <c r="T27" s="633"/>
    </row>
    <row r="28" spans="1:34" ht="26.25" customHeight="1" thickBot="1">
      <c r="A28" s="577" t="s">
        <v>188</v>
      </c>
      <c r="B28" s="578"/>
      <c r="C28" s="547"/>
      <c r="D28" s="175"/>
      <c r="E28" s="571"/>
      <c r="F28" s="268">
        <f>【4月】月集計表!$BF$55</f>
        <v>0</v>
      </c>
      <c r="G28" s="571"/>
      <c r="H28" s="268">
        <f>【5月】月集計表!$BF$55</f>
        <v>0</v>
      </c>
      <c r="I28" s="571"/>
      <c r="J28" s="268">
        <f>【6月】月集計表!$BF$55</f>
        <v>0</v>
      </c>
      <c r="K28" s="547"/>
      <c r="L28" s="175"/>
      <c r="M28" s="547"/>
      <c r="N28" s="175"/>
      <c r="O28" s="547"/>
      <c r="P28" s="175"/>
      <c r="Q28" s="569"/>
      <c r="R28" s="268">
        <f t="shared" si="5"/>
        <v>0</v>
      </c>
      <c r="S28" s="632"/>
      <c r="T28" s="633">
        <f>'【年集計表（多能工化)】'!T28</f>
        <v>0</v>
      </c>
    </row>
    <row r="29" spans="1:34" ht="26.25" customHeight="1" thickBot="1">
      <c r="A29" s="577" t="s">
        <v>175</v>
      </c>
      <c r="B29" s="578"/>
      <c r="C29" s="548"/>
      <c r="D29" s="175"/>
      <c r="E29" s="568"/>
      <c r="F29" s="214">
        <f>SUM(F18:F28)</f>
        <v>0</v>
      </c>
      <c r="G29" s="568"/>
      <c r="H29" s="214">
        <f>SUM(H18:H28)</f>
        <v>0</v>
      </c>
      <c r="I29" s="568"/>
      <c r="J29" s="218">
        <f>SUM(J18:J28)</f>
        <v>0</v>
      </c>
      <c r="K29" s="548"/>
      <c r="L29" s="175"/>
      <c r="M29" s="548"/>
      <c r="N29" s="175"/>
      <c r="O29" s="548"/>
      <c r="P29" s="175"/>
      <c r="Q29" s="569"/>
      <c r="R29" s="121">
        <f t="shared" si="5"/>
        <v>0</v>
      </c>
      <c r="S29" s="632"/>
      <c r="T29" s="634">
        <f>SUM(T18:T28)</f>
        <v>0</v>
      </c>
    </row>
    <row r="30" spans="1:34" s="170" customFormat="1" ht="26.25" customHeight="1" thickBot="1">
      <c r="A30" s="185"/>
      <c r="B30" s="185"/>
      <c r="C30" s="169"/>
      <c r="D30" s="186"/>
      <c r="E30" s="169"/>
      <c r="F30" s="186"/>
      <c r="G30" s="169"/>
      <c r="H30" s="186"/>
      <c r="I30" s="169"/>
      <c r="J30" s="186"/>
      <c r="K30" s="186"/>
      <c r="L30" s="186"/>
      <c r="M30" s="186"/>
      <c r="N30" s="186"/>
      <c r="O30" s="186"/>
      <c r="P30" s="186"/>
      <c r="Q30" s="186"/>
      <c r="R30" s="187"/>
      <c r="S30" s="186"/>
      <c r="T30" s="186"/>
      <c r="U30" s="186"/>
      <c r="V30" s="186"/>
      <c r="W30" s="186"/>
      <c r="X30" s="186"/>
      <c r="Y30" s="186"/>
      <c r="Z30" s="186"/>
      <c r="AA30" s="186"/>
      <c r="AB30" s="186"/>
      <c r="AC30" s="186"/>
      <c r="AD30" s="186"/>
      <c r="AE30" s="186"/>
      <c r="AF30" s="186"/>
      <c r="AG30" s="186"/>
      <c r="AH30" s="186"/>
    </row>
    <row r="31" spans="1:34" ht="26.25" customHeight="1" thickBot="1">
      <c r="A31" s="591" t="s">
        <v>191</v>
      </c>
      <c r="B31" s="555"/>
      <c r="C31" s="562"/>
      <c r="D31" s="563"/>
      <c r="E31" s="562"/>
      <c r="F31" s="563"/>
      <c r="G31" s="562"/>
      <c r="H31" s="563"/>
      <c r="I31" s="562"/>
      <c r="J31" s="563"/>
      <c r="K31" s="562"/>
      <c r="L31" s="563"/>
      <c r="M31" s="551" t="s">
        <v>176</v>
      </c>
      <c r="N31" s="552"/>
      <c r="O31" s="635" t="s">
        <v>177</v>
      </c>
      <c r="P31" s="635"/>
      <c r="Q31" s="553" t="s">
        <v>178</v>
      </c>
      <c r="R31" s="554"/>
      <c r="S31" s="554"/>
      <c r="T31" s="555"/>
    </row>
    <row r="32" spans="1:34" ht="26.25" customHeight="1" thickBot="1">
      <c r="A32" s="592"/>
      <c r="B32" s="593"/>
      <c r="C32" s="172"/>
      <c r="D32" s="172"/>
      <c r="E32" s="172"/>
      <c r="F32" s="172"/>
      <c r="G32" s="172"/>
      <c r="H32" s="172"/>
      <c r="I32" s="172"/>
      <c r="J32" s="172"/>
      <c r="K32" s="172"/>
      <c r="L32" s="172"/>
      <c r="M32" s="172" t="s">
        <v>37</v>
      </c>
      <c r="N32" s="227" t="s">
        <v>162</v>
      </c>
      <c r="O32" s="636" t="s">
        <v>163</v>
      </c>
      <c r="P32" s="636" t="s">
        <v>164</v>
      </c>
      <c r="Q32" s="556"/>
      <c r="R32" s="557"/>
      <c r="S32" s="557"/>
      <c r="T32" s="558"/>
    </row>
    <row r="33" spans="1:20" ht="26.25" customHeight="1">
      <c r="A33" s="559" t="s">
        <v>165</v>
      </c>
      <c r="B33" s="87" t="s">
        <v>166</v>
      </c>
      <c r="C33" s="173"/>
      <c r="D33" s="173"/>
      <c r="E33" s="173"/>
      <c r="F33" s="173"/>
      <c r="G33" s="173"/>
      <c r="H33" s="173"/>
      <c r="I33" s="173"/>
      <c r="J33" s="173"/>
      <c r="K33" s="173"/>
      <c r="L33" s="173"/>
      <c r="M33" s="173">
        <f t="shared" ref="M33:N35" si="6">SUM(C33,E33,G33,I33)</f>
        <v>0</v>
      </c>
      <c r="N33" s="199">
        <f t="shared" si="6"/>
        <v>0</v>
      </c>
      <c r="O33" s="637">
        <f>IF(SUM(Q15,M33)&gt;140,140,SUM(Q15,M33))</f>
        <v>0</v>
      </c>
      <c r="P33" s="638">
        <f>O33*5000</f>
        <v>0</v>
      </c>
      <c r="Q33" s="543"/>
      <c r="R33" s="544"/>
      <c r="S33" s="544"/>
      <c r="T33" s="545"/>
    </row>
    <row r="34" spans="1:20" ht="26.25" customHeight="1">
      <c r="A34" s="560"/>
      <c r="B34" s="95" t="s">
        <v>167</v>
      </c>
      <c r="C34" s="175"/>
      <c r="D34" s="175"/>
      <c r="E34" s="175"/>
      <c r="F34" s="175"/>
      <c r="G34" s="175"/>
      <c r="H34" s="175"/>
      <c r="I34" s="175"/>
      <c r="J34" s="175"/>
      <c r="K34" s="175"/>
      <c r="L34" s="175"/>
      <c r="M34" s="175">
        <f t="shared" si="6"/>
        <v>0</v>
      </c>
      <c r="N34" s="183">
        <f t="shared" si="6"/>
        <v>0</v>
      </c>
      <c r="O34" s="639">
        <f>IF(SUM(Q16,M34)&gt;140,140,SUM(Q16,M34))</f>
        <v>0</v>
      </c>
      <c r="P34" s="640">
        <f>O34*5000</f>
        <v>0</v>
      </c>
      <c r="Q34" s="543"/>
      <c r="R34" s="544"/>
      <c r="S34" s="544"/>
      <c r="T34" s="545"/>
    </row>
    <row r="35" spans="1:20" ht="26.25" customHeight="1" thickBot="1">
      <c r="A35" s="560"/>
      <c r="B35" s="95" t="s">
        <v>168</v>
      </c>
      <c r="C35" s="175"/>
      <c r="D35" s="175"/>
      <c r="E35" s="175"/>
      <c r="F35" s="175"/>
      <c r="G35" s="175"/>
      <c r="H35" s="175"/>
      <c r="I35" s="175"/>
      <c r="J35" s="175"/>
      <c r="K35" s="175"/>
      <c r="L35" s="175"/>
      <c r="M35" s="175">
        <f t="shared" si="6"/>
        <v>0</v>
      </c>
      <c r="N35" s="183">
        <f t="shared" si="6"/>
        <v>0</v>
      </c>
      <c r="O35" s="641">
        <f>IF(SUM(Q17,M35)&gt;140,140,SUM(Q17,M35))</f>
        <v>0</v>
      </c>
      <c r="P35" s="640">
        <f>O35*5000</f>
        <v>0</v>
      </c>
      <c r="Q35" s="543"/>
      <c r="R35" s="544"/>
      <c r="S35" s="544"/>
      <c r="T35" s="545"/>
    </row>
    <row r="36" spans="1:20" ht="26.25" customHeight="1" thickBot="1">
      <c r="A36" s="561"/>
      <c r="B36" s="119" t="s">
        <v>169</v>
      </c>
      <c r="C36" s="177"/>
      <c r="D36" s="178"/>
      <c r="E36" s="177"/>
      <c r="F36" s="178"/>
      <c r="G36" s="177"/>
      <c r="H36" s="178"/>
      <c r="I36" s="177"/>
      <c r="J36" s="178"/>
      <c r="K36" s="177"/>
      <c r="L36" s="178"/>
      <c r="M36" s="177">
        <f>SUM(M33:M35)</f>
        <v>0</v>
      </c>
      <c r="N36" s="177">
        <f>SUM(N33:N35)</f>
        <v>0</v>
      </c>
      <c r="O36" s="642">
        <f>SUM(O33:O35)</f>
        <v>0</v>
      </c>
      <c r="P36" s="643">
        <f>SUM(P33:P35)</f>
        <v>0</v>
      </c>
      <c r="Q36" s="543"/>
      <c r="R36" s="544"/>
      <c r="S36" s="544"/>
      <c r="T36" s="545"/>
    </row>
    <row r="37" spans="1:20" ht="26.25" customHeight="1" thickBot="1">
      <c r="A37" s="549" t="s">
        <v>170</v>
      </c>
      <c r="B37" s="306"/>
      <c r="C37" s="547"/>
      <c r="D37" s="182"/>
      <c r="E37" s="547"/>
      <c r="F37" s="182"/>
      <c r="G37" s="547"/>
      <c r="H37" s="182"/>
      <c r="I37" s="547"/>
      <c r="J37" s="182"/>
      <c r="K37" s="547"/>
      <c r="L37" s="182"/>
      <c r="M37" s="547"/>
      <c r="N37" s="228">
        <f>SUM(D37,F37,H37,J37)</f>
        <v>0</v>
      </c>
      <c r="O37" s="644"/>
      <c r="P37" s="645">
        <f>N37+R19</f>
        <v>0</v>
      </c>
      <c r="Q37" s="543"/>
      <c r="R37" s="544"/>
      <c r="S37" s="544"/>
      <c r="T37" s="545"/>
    </row>
    <row r="38" spans="1:20" ht="26.25" customHeight="1" thickBot="1">
      <c r="A38" s="550" t="s">
        <v>171</v>
      </c>
      <c r="B38" s="550"/>
      <c r="C38" s="547"/>
      <c r="D38" s="175"/>
      <c r="E38" s="547"/>
      <c r="F38" s="175"/>
      <c r="G38" s="547"/>
      <c r="H38" s="175"/>
      <c r="I38" s="547"/>
      <c r="J38" s="175"/>
      <c r="K38" s="547"/>
      <c r="L38" s="175"/>
      <c r="M38" s="547"/>
      <c r="N38" s="183">
        <f t="shared" ref="N38:N47" si="7">SUM(D38,F38,H38,J38)</f>
        <v>0</v>
      </c>
      <c r="O38" s="646"/>
      <c r="P38" s="647">
        <f>N38+R20</f>
        <v>0</v>
      </c>
      <c r="Q38" s="543"/>
      <c r="R38" s="544"/>
      <c r="S38" s="544"/>
      <c r="T38" s="545"/>
    </row>
    <row r="39" spans="1:20" ht="26.25" customHeight="1" thickBot="1">
      <c r="A39" s="552"/>
      <c r="B39" s="564"/>
      <c r="C39" s="547"/>
      <c r="D39" s="175"/>
      <c r="E39" s="547"/>
      <c r="F39" s="175"/>
      <c r="G39" s="547"/>
      <c r="H39" s="175"/>
      <c r="I39" s="547"/>
      <c r="J39" s="175"/>
      <c r="K39" s="547"/>
      <c r="L39" s="175"/>
      <c r="M39" s="547"/>
      <c r="N39" s="183"/>
      <c r="O39" s="646"/>
      <c r="P39" s="647"/>
      <c r="Q39" s="543"/>
      <c r="R39" s="544"/>
      <c r="S39" s="544"/>
      <c r="T39" s="545"/>
    </row>
    <row r="40" spans="1:20" ht="26.25" customHeight="1" thickBot="1">
      <c r="A40" s="550" t="s">
        <v>172</v>
      </c>
      <c r="B40" s="550"/>
      <c r="C40" s="547"/>
      <c r="D40" s="175"/>
      <c r="E40" s="547"/>
      <c r="F40" s="175"/>
      <c r="G40" s="547"/>
      <c r="H40" s="175"/>
      <c r="I40" s="547"/>
      <c r="J40" s="175"/>
      <c r="K40" s="547"/>
      <c r="L40" s="175"/>
      <c r="M40" s="547"/>
      <c r="N40" s="183">
        <f t="shared" si="7"/>
        <v>0</v>
      </c>
      <c r="O40" s="646"/>
      <c r="P40" s="647">
        <f>N40+R22</f>
        <v>0</v>
      </c>
      <c r="Q40" s="543"/>
      <c r="R40" s="544"/>
      <c r="S40" s="544"/>
      <c r="T40" s="545"/>
    </row>
    <row r="41" spans="1:20" ht="26.25" customHeight="1" thickBot="1">
      <c r="A41" s="590" t="s">
        <v>173</v>
      </c>
      <c r="B41" s="590"/>
      <c r="C41" s="547"/>
      <c r="D41" s="175"/>
      <c r="E41" s="547"/>
      <c r="F41" s="175"/>
      <c r="G41" s="547"/>
      <c r="H41" s="175"/>
      <c r="I41" s="547"/>
      <c r="J41" s="175"/>
      <c r="K41" s="547"/>
      <c r="L41" s="175"/>
      <c r="M41" s="547"/>
      <c r="N41" s="183">
        <f>SUM(D41,F41,H41,J41)</f>
        <v>0</v>
      </c>
      <c r="O41" s="646"/>
      <c r="P41" s="647">
        <f>N41+R23</f>
        <v>0</v>
      </c>
      <c r="Q41" s="543"/>
      <c r="R41" s="544"/>
      <c r="S41" s="544"/>
      <c r="T41" s="545"/>
    </row>
    <row r="42" spans="1:20" ht="26.25" customHeight="1" thickBot="1">
      <c r="A42" s="550" t="s">
        <v>174</v>
      </c>
      <c r="B42" s="550"/>
      <c r="C42" s="547"/>
      <c r="D42" s="175"/>
      <c r="E42" s="547"/>
      <c r="F42" s="175"/>
      <c r="G42" s="547"/>
      <c r="H42" s="175"/>
      <c r="I42" s="547"/>
      <c r="J42" s="175"/>
      <c r="K42" s="547"/>
      <c r="L42" s="175"/>
      <c r="M42" s="547"/>
      <c r="N42" s="183">
        <f t="shared" si="7"/>
        <v>0</v>
      </c>
      <c r="O42" s="646"/>
      <c r="P42" s="647">
        <f>'【年集計表（TR)】'!P42</f>
        <v>0</v>
      </c>
      <c r="Q42" s="543"/>
      <c r="R42" s="544"/>
      <c r="S42" s="544"/>
      <c r="T42" s="545"/>
    </row>
    <row r="43" spans="1:20" ht="26.25" customHeight="1" thickBot="1">
      <c r="A43" s="552"/>
      <c r="B43" s="564"/>
      <c r="C43" s="547"/>
      <c r="D43" s="175"/>
      <c r="E43" s="547"/>
      <c r="F43" s="175"/>
      <c r="G43" s="547"/>
      <c r="H43" s="175"/>
      <c r="I43" s="547"/>
      <c r="J43" s="175"/>
      <c r="K43" s="547"/>
      <c r="L43" s="175"/>
      <c r="M43" s="547"/>
      <c r="N43" s="183"/>
      <c r="O43" s="646"/>
      <c r="P43" s="647"/>
      <c r="Q43" s="543"/>
      <c r="R43" s="544"/>
      <c r="S43" s="544"/>
      <c r="T43" s="545"/>
    </row>
    <row r="44" spans="1:20" ht="26.25" customHeight="1" thickBot="1">
      <c r="A44" s="552"/>
      <c r="B44" s="564"/>
      <c r="C44" s="547"/>
      <c r="D44" s="175"/>
      <c r="E44" s="547"/>
      <c r="F44" s="175"/>
      <c r="G44" s="547"/>
      <c r="H44" s="175"/>
      <c r="I44" s="547"/>
      <c r="J44" s="175"/>
      <c r="K44" s="547"/>
      <c r="L44" s="175"/>
      <c r="M44" s="547"/>
      <c r="N44" s="183"/>
      <c r="O44" s="646"/>
      <c r="P44" s="647"/>
      <c r="Q44" s="543"/>
      <c r="R44" s="544"/>
      <c r="S44" s="544"/>
      <c r="T44" s="545"/>
    </row>
    <row r="45" spans="1:20" ht="26.25" customHeight="1" thickBot="1">
      <c r="A45" s="552"/>
      <c r="B45" s="564"/>
      <c r="C45" s="547"/>
      <c r="D45" s="175"/>
      <c r="E45" s="547"/>
      <c r="F45" s="175"/>
      <c r="G45" s="547"/>
      <c r="H45" s="175"/>
      <c r="I45" s="547"/>
      <c r="J45" s="175"/>
      <c r="K45" s="547"/>
      <c r="L45" s="175"/>
      <c r="M45" s="547"/>
      <c r="N45" s="183"/>
      <c r="O45" s="646"/>
      <c r="P45" s="647"/>
      <c r="Q45" s="543"/>
      <c r="R45" s="544"/>
      <c r="S45" s="544"/>
      <c r="T45" s="545"/>
    </row>
    <row r="46" spans="1:20" ht="26.25" customHeight="1" thickBot="1">
      <c r="A46" s="550" t="s">
        <v>188</v>
      </c>
      <c r="B46" s="550"/>
      <c r="C46" s="547"/>
      <c r="D46" s="175"/>
      <c r="E46" s="547"/>
      <c r="F46" s="175"/>
      <c r="G46" s="547"/>
      <c r="H46" s="175"/>
      <c r="I46" s="547"/>
      <c r="J46" s="175"/>
      <c r="K46" s="547"/>
      <c r="L46" s="175"/>
      <c r="M46" s="547"/>
      <c r="N46" s="183">
        <f t="shared" si="7"/>
        <v>0</v>
      </c>
      <c r="O46" s="646"/>
      <c r="P46" s="647">
        <f>'【年集計表（多能工化)】'!P46</f>
        <v>0</v>
      </c>
      <c r="Q46" s="543"/>
      <c r="R46" s="544"/>
      <c r="S46" s="544"/>
      <c r="T46" s="545"/>
    </row>
    <row r="47" spans="1:20" ht="26.25" customHeight="1" thickBot="1">
      <c r="A47" s="546" t="s">
        <v>175</v>
      </c>
      <c r="B47" s="546"/>
      <c r="C47" s="548"/>
      <c r="D47" s="175"/>
      <c r="E47" s="548"/>
      <c r="F47" s="175"/>
      <c r="G47" s="548"/>
      <c r="H47" s="175"/>
      <c r="I47" s="548"/>
      <c r="J47" s="175"/>
      <c r="K47" s="548"/>
      <c r="L47" s="175"/>
      <c r="M47" s="548"/>
      <c r="N47" s="183">
        <f t="shared" si="7"/>
        <v>0</v>
      </c>
      <c r="O47" s="646"/>
      <c r="P47" s="648">
        <f>SUM(P36:P45)</f>
        <v>0</v>
      </c>
      <c r="Q47" s="543"/>
      <c r="R47" s="544"/>
      <c r="S47" s="544"/>
      <c r="T47" s="545"/>
    </row>
  </sheetData>
  <sheetProtection password="FA31" sheet="1" objects="1" scenarios="1"/>
  <mergeCells count="85">
    <mergeCell ref="F7:G7"/>
    <mergeCell ref="F8:G8"/>
    <mergeCell ref="F9:G9"/>
    <mergeCell ref="F10:G10"/>
    <mergeCell ref="A31:B32"/>
    <mergeCell ref="A27:B27"/>
    <mergeCell ref="A13:B14"/>
    <mergeCell ref="A26:B26"/>
    <mergeCell ref="A28:B28"/>
    <mergeCell ref="A22:B22"/>
    <mergeCell ref="A23:B23"/>
    <mergeCell ref="A24:B24"/>
    <mergeCell ref="C37:C47"/>
    <mergeCell ref="E37:E47"/>
    <mergeCell ref="G37:G47"/>
    <mergeCell ref="I37:I47"/>
    <mergeCell ref="K37:K47"/>
    <mergeCell ref="A40:B40"/>
    <mergeCell ref="A41:B41"/>
    <mergeCell ref="A42:B42"/>
    <mergeCell ref="A46:B46"/>
    <mergeCell ref="A39:B39"/>
    <mergeCell ref="A43:B43"/>
    <mergeCell ref="A44:B44"/>
    <mergeCell ref="A45:B45"/>
    <mergeCell ref="A1:B1"/>
    <mergeCell ref="D2:P3"/>
    <mergeCell ref="T2:T3"/>
    <mergeCell ref="J5:L5"/>
    <mergeCell ref="M5:O5"/>
    <mergeCell ref="P5:Q5"/>
    <mergeCell ref="R5:T5"/>
    <mergeCell ref="S13:T13"/>
    <mergeCell ref="A15:A18"/>
    <mergeCell ref="C19:C29"/>
    <mergeCell ref="E19:E29"/>
    <mergeCell ref="G19:G29"/>
    <mergeCell ref="I19:I29"/>
    <mergeCell ref="C13:D13"/>
    <mergeCell ref="E13:F13"/>
    <mergeCell ref="G13:H13"/>
    <mergeCell ref="I13:J13"/>
    <mergeCell ref="K13:L13"/>
    <mergeCell ref="A29:B29"/>
    <mergeCell ref="M13:N13"/>
    <mergeCell ref="A19:B19"/>
    <mergeCell ref="A20:B20"/>
    <mergeCell ref="O13:P13"/>
    <mergeCell ref="Q13:R13"/>
    <mergeCell ref="K19:K29"/>
    <mergeCell ref="M19:M29"/>
    <mergeCell ref="O19:O29"/>
    <mergeCell ref="Q19:Q29"/>
    <mergeCell ref="M31:N31"/>
    <mergeCell ref="S19:S29"/>
    <mergeCell ref="O31:P31"/>
    <mergeCell ref="Q31:T32"/>
    <mergeCell ref="A33:A36"/>
    <mergeCell ref="Q33:T33"/>
    <mergeCell ref="Q34:T34"/>
    <mergeCell ref="Q35:T35"/>
    <mergeCell ref="Q36:T36"/>
    <mergeCell ref="C31:D31"/>
    <mergeCell ref="E31:F31"/>
    <mergeCell ref="G31:H31"/>
    <mergeCell ref="I31:J31"/>
    <mergeCell ref="K31:L31"/>
    <mergeCell ref="A21:B21"/>
    <mergeCell ref="A25:B25"/>
    <mergeCell ref="Q45:T45"/>
    <mergeCell ref="A47:B47"/>
    <mergeCell ref="Q47:T47"/>
    <mergeCell ref="M37:M47"/>
    <mergeCell ref="O37:O47"/>
    <mergeCell ref="Q37:T37"/>
    <mergeCell ref="Q38:T38"/>
    <mergeCell ref="Q39:T39"/>
    <mergeCell ref="Q40:T40"/>
    <mergeCell ref="Q41:T41"/>
    <mergeCell ref="Q42:T42"/>
    <mergeCell ref="Q43:T43"/>
    <mergeCell ref="Q44:T44"/>
    <mergeCell ref="Q46:T46"/>
    <mergeCell ref="A37:B37"/>
    <mergeCell ref="A38:B38"/>
  </mergeCells>
  <phoneticPr fontId="5"/>
  <conditionalFormatting sqref="Q33:T45 Q47:T47">
    <cfRule type="expression" dxfId="14" priority="10" stopIfTrue="1">
      <formula>Q33=""</formula>
    </cfRule>
  </conditionalFormatting>
  <conditionalFormatting sqref="C8">
    <cfRule type="expression" dxfId="13" priority="9" stopIfTrue="1">
      <formula>C8=""</formula>
    </cfRule>
  </conditionalFormatting>
  <conditionalFormatting sqref="M5 R5">
    <cfRule type="expression" dxfId="12" priority="8" stopIfTrue="1">
      <formula>M5=""</formula>
    </cfRule>
  </conditionalFormatting>
  <conditionalFormatting sqref="F23">
    <cfRule type="expression" dxfId="11" priority="7" stopIfTrue="1">
      <formula>F23=""</formula>
    </cfRule>
  </conditionalFormatting>
  <conditionalFormatting sqref="H23">
    <cfRule type="expression" dxfId="10" priority="6" stopIfTrue="1">
      <formula>H23=""</formula>
    </cfRule>
  </conditionalFormatting>
  <conditionalFormatting sqref="J23">
    <cfRule type="expression" dxfId="9" priority="4" stopIfTrue="1">
      <formula>J23=""</formula>
    </cfRule>
  </conditionalFormatting>
  <conditionalFormatting sqref="Q46:T46">
    <cfRule type="expression" dxfId="8" priority="2" stopIfTrue="1">
      <formula>Q46=""</formula>
    </cfRule>
  </conditionalFormatting>
  <conditionalFormatting sqref="D9">
    <cfRule type="containsBlanks" dxfId="7" priority="1">
      <formula>LEN(TRIM(D9))=0</formula>
    </cfRule>
  </conditionalFormatting>
  <dataValidations count="2">
    <dataValidation allowBlank="1" showInputMessage="1" showErrorMessage="1" prompt="TR研修生の人数を入力してください。" sqref="C8"/>
    <dataValidation allowBlank="1" showInputMessage="1" showErrorMessage="1" prompt="多能工化研修生のうち、伐採等の研修を行う人数を入力してください。" sqref="D9"/>
  </dataValidations>
  <printOptions horizontalCentered="1" verticalCentered="1"/>
  <pageMargins left="0" right="0" top="0.39370078740157483" bottom="0.19685039370078741" header="0" footer="0"/>
  <pageSetup paperSize="9" scale="50"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上限は20,000円です">
          <x14:formula1>
            <xm:f>0</xm:f>
          </x14:formula1>
          <x14:formula2>
            <xm:f>20000</xm:f>
          </x14:formula2>
          <xm:sqref>H23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D41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F41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H41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P23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F23 J23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H47"/>
  <sheetViews>
    <sheetView view="pageBreakPreview" zoomScale="55" zoomScaleNormal="25" zoomScaleSheetLayoutView="55" workbookViewId="0">
      <selection activeCell="O31" sqref="O31:P47"/>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581" t="s">
        <v>155</v>
      </c>
      <c r="B1" s="582"/>
      <c r="C1" s="160"/>
      <c r="T1" s="162" t="s">
        <v>1</v>
      </c>
    </row>
    <row r="2" spans="1:33" ht="23.25" customHeight="1">
      <c r="A2" s="8"/>
      <c r="B2" s="163"/>
      <c r="D2" s="583" t="s">
        <v>186</v>
      </c>
      <c r="E2" s="583"/>
      <c r="F2" s="583"/>
      <c r="G2" s="583"/>
      <c r="H2" s="583"/>
      <c r="I2" s="584"/>
      <c r="J2" s="584"/>
      <c r="K2" s="584"/>
      <c r="L2" s="584"/>
      <c r="M2" s="584"/>
      <c r="N2" s="584"/>
      <c r="O2" s="584"/>
      <c r="P2" s="584"/>
      <c r="T2" s="585"/>
    </row>
    <row r="3" spans="1:33" ht="23.25" customHeight="1">
      <c r="A3" s="8"/>
      <c r="B3" s="163"/>
      <c r="D3" s="584"/>
      <c r="E3" s="584"/>
      <c r="F3" s="584"/>
      <c r="G3" s="584"/>
      <c r="H3" s="584"/>
      <c r="I3" s="584"/>
      <c r="J3" s="584"/>
      <c r="K3" s="584"/>
      <c r="L3" s="584"/>
      <c r="M3" s="584"/>
      <c r="N3" s="584"/>
      <c r="O3" s="584"/>
      <c r="P3" s="584"/>
      <c r="T3" s="586"/>
    </row>
    <row r="4" spans="1:33" ht="8.25" customHeight="1">
      <c r="I4" s="164"/>
    </row>
    <row r="5" spans="1:33" ht="23.25" customHeight="1">
      <c r="A5" s="4"/>
      <c r="B5" s="4"/>
      <c r="C5" s="4"/>
      <c r="D5" s="4"/>
      <c r="E5" s="4"/>
      <c r="F5" s="4"/>
      <c r="G5" s="8"/>
      <c r="H5" s="8"/>
      <c r="I5" s="164"/>
      <c r="J5" s="316" t="s">
        <v>2</v>
      </c>
      <c r="K5" s="316"/>
      <c r="L5" s="316"/>
      <c r="M5" s="587"/>
      <c r="N5" s="588"/>
      <c r="O5" s="588"/>
      <c r="P5" s="581" t="s">
        <v>3</v>
      </c>
      <c r="Q5" s="582"/>
      <c r="R5" s="589"/>
      <c r="S5" s="589"/>
      <c r="T5" s="589"/>
      <c r="AE5" s="165"/>
    </row>
    <row r="6" spans="1:33" ht="23.25" customHeight="1">
      <c r="A6" s="4"/>
      <c r="C6" s="4"/>
      <c r="D6" s="4"/>
      <c r="E6" s="4"/>
      <c r="F6" s="4"/>
      <c r="G6" s="8"/>
      <c r="H6" s="8"/>
      <c r="I6" s="164"/>
      <c r="J6" s="120"/>
      <c r="K6" s="120"/>
      <c r="L6" s="120"/>
      <c r="M6" s="165"/>
      <c r="N6" s="165"/>
      <c r="O6" s="165"/>
      <c r="P6" s="120"/>
      <c r="Q6" s="120"/>
      <c r="R6" s="165"/>
      <c r="S6" s="165"/>
      <c r="T6" s="165"/>
      <c r="AE6" s="165"/>
    </row>
    <row r="7" spans="1:33" ht="23.25" customHeight="1">
      <c r="A7" s="4"/>
      <c r="B7" s="118" t="s">
        <v>156</v>
      </c>
      <c r="C7" s="118" t="s">
        <v>127</v>
      </c>
      <c r="D7" s="4"/>
      <c r="E7" s="4"/>
      <c r="F7" s="120"/>
      <c r="G7" s="120"/>
      <c r="H7" s="120"/>
      <c r="I7" s="120"/>
      <c r="J7" s="120"/>
      <c r="K7" s="120"/>
      <c r="L7" s="120"/>
      <c r="M7" s="165"/>
      <c r="N7" s="165"/>
      <c r="O7" s="165"/>
      <c r="P7" s="120"/>
      <c r="Q7" s="120"/>
      <c r="R7" s="165"/>
      <c r="S7" s="165"/>
      <c r="T7" s="165"/>
      <c r="AE7" s="165"/>
    </row>
    <row r="8" spans="1:33" ht="23.25" customHeight="1">
      <c r="A8" s="4"/>
      <c r="B8" s="118" t="s">
        <v>158</v>
      </c>
      <c r="C8" s="95">
        <f>'【年集計表（まとめ）】'!C8</f>
        <v>0</v>
      </c>
      <c r="D8" s="4"/>
      <c r="E8" s="4"/>
      <c r="F8" s="120"/>
      <c r="G8" s="120"/>
      <c r="H8" s="120"/>
      <c r="I8" s="120"/>
      <c r="J8" s="120"/>
      <c r="AG8" s="163"/>
    </row>
    <row r="9" spans="1:33" ht="23.25" hidden="1" customHeight="1">
      <c r="A9" s="4"/>
      <c r="B9" s="120"/>
      <c r="C9" s="120"/>
      <c r="D9" s="4"/>
      <c r="E9" s="4"/>
      <c r="F9" s="120"/>
      <c r="G9" s="120"/>
      <c r="H9" s="120"/>
      <c r="I9" s="120"/>
      <c r="J9" s="120"/>
      <c r="AG9" s="163"/>
    </row>
    <row r="10" spans="1:33" ht="23.25" hidden="1" customHeight="1">
      <c r="A10" s="4"/>
      <c r="B10" s="120"/>
      <c r="C10" s="120"/>
      <c r="D10" s="4"/>
      <c r="E10" s="4"/>
      <c r="AG10" s="163"/>
    </row>
    <row r="11" spans="1:33" ht="23.25" hidden="1" customHeight="1">
      <c r="A11" s="4"/>
      <c r="B11" s="120"/>
      <c r="C11" s="120"/>
      <c r="D11" s="4"/>
      <c r="E11" s="4"/>
      <c r="F11" s="8"/>
      <c r="G11" s="4"/>
      <c r="H11" s="4"/>
      <c r="AG11" s="163"/>
    </row>
    <row r="12" spans="1:33" s="169" customFormat="1" ht="23.25" customHeight="1" thickBot="1">
      <c r="A12" s="4"/>
      <c r="B12" s="4"/>
      <c r="C12" s="4"/>
      <c r="AG12" s="170"/>
    </row>
    <row r="13" spans="1:33" ht="26.25" customHeight="1" thickBot="1">
      <c r="A13" s="591" t="s">
        <v>191</v>
      </c>
      <c r="B13" s="555"/>
      <c r="C13" s="562"/>
      <c r="D13" s="563"/>
      <c r="E13" s="575" t="s">
        <v>182</v>
      </c>
      <c r="F13" s="576"/>
      <c r="G13" s="575" t="s">
        <v>183</v>
      </c>
      <c r="H13" s="576"/>
      <c r="I13" s="575" t="s">
        <v>184</v>
      </c>
      <c r="J13" s="576"/>
      <c r="K13" s="562"/>
      <c r="L13" s="563"/>
      <c r="M13" s="562"/>
      <c r="N13" s="563"/>
      <c r="O13" s="562"/>
      <c r="P13" s="563"/>
      <c r="Q13" s="550" t="s">
        <v>189</v>
      </c>
      <c r="R13" s="550"/>
      <c r="S13" s="621" t="s">
        <v>190</v>
      </c>
      <c r="T13" s="621"/>
    </row>
    <row r="14" spans="1:33" ht="26.25" customHeight="1" thickBot="1">
      <c r="A14" s="592"/>
      <c r="B14" s="593"/>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622" t="s">
        <v>163</v>
      </c>
      <c r="T14" s="622" t="s">
        <v>164</v>
      </c>
    </row>
    <row r="15" spans="1:33" ht="26.25" customHeight="1">
      <c r="A15" s="598" t="s">
        <v>165</v>
      </c>
      <c r="B15" s="188" t="s">
        <v>166</v>
      </c>
      <c r="C15" s="173"/>
      <c r="D15" s="173"/>
      <c r="E15" s="173"/>
      <c r="F15" s="173"/>
      <c r="G15" s="173"/>
      <c r="H15" s="173"/>
      <c r="I15" s="173"/>
      <c r="J15" s="173"/>
      <c r="K15" s="189"/>
      <c r="L15" s="189"/>
      <c r="M15" s="189"/>
      <c r="N15" s="189"/>
      <c r="O15" s="189"/>
      <c r="P15" s="189"/>
      <c r="Q15" s="189"/>
      <c r="R15" s="190"/>
      <c r="S15" s="649"/>
      <c r="T15" s="650"/>
    </row>
    <row r="16" spans="1:33" ht="26.25" customHeight="1">
      <c r="A16" s="599"/>
      <c r="B16" s="191" t="s">
        <v>167</v>
      </c>
      <c r="C16" s="175"/>
      <c r="D16" s="175"/>
      <c r="E16" s="175"/>
      <c r="F16" s="175"/>
      <c r="G16" s="175"/>
      <c r="H16" s="175"/>
      <c r="I16" s="175"/>
      <c r="J16" s="175"/>
      <c r="K16" s="192"/>
      <c r="L16" s="192"/>
      <c r="M16" s="192"/>
      <c r="N16" s="192"/>
      <c r="O16" s="192"/>
      <c r="P16" s="192"/>
      <c r="Q16" s="192"/>
      <c r="R16" s="193"/>
      <c r="S16" s="651"/>
      <c r="T16" s="652"/>
    </row>
    <row r="17" spans="1:34" ht="26.25" customHeight="1">
      <c r="A17" s="599"/>
      <c r="B17" s="191" t="s">
        <v>168</v>
      </c>
      <c r="C17" s="175"/>
      <c r="D17" s="175"/>
      <c r="E17" s="175"/>
      <c r="F17" s="175"/>
      <c r="G17" s="175"/>
      <c r="H17" s="175"/>
      <c r="I17" s="175"/>
      <c r="J17" s="175"/>
      <c r="K17" s="192"/>
      <c r="L17" s="192"/>
      <c r="M17" s="192"/>
      <c r="N17" s="192"/>
      <c r="O17" s="192"/>
      <c r="P17" s="192"/>
      <c r="Q17" s="192"/>
      <c r="R17" s="193"/>
      <c r="S17" s="651"/>
      <c r="T17" s="652"/>
    </row>
    <row r="18" spans="1:34" ht="26.25" customHeight="1" thickBot="1">
      <c r="A18" s="600"/>
      <c r="B18" s="194" t="s">
        <v>169</v>
      </c>
      <c r="C18" s="177"/>
      <c r="D18" s="178"/>
      <c r="E18" s="177"/>
      <c r="F18" s="178"/>
      <c r="G18" s="178"/>
      <c r="H18" s="178"/>
      <c r="I18" s="178"/>
      <c r="J18" s="178"/>
      <c r="K18" s="195"/>
      <c r="L18" s="196"/>
      <c r="M18" s="195"/>
      <c r="N18" s="196"/>
      <c r="O18" s="195"/>
      <c r="P18" s="196"/>
      <c r="Q18" s="196"/>
      <c r="R18" s="197"/>
      <c r="S18" s="653"/>
      <c r="T18" s="629"/>
    </row>
    <row r="19" spans="1:34" ht="26.25" customHeight="1" thickBot="1">
      <c r="A19" s="604" t="s">
        <v>170</v>
      </c>
      <c r="B19" s="580"/>
      <c r="C19" s="547"/>
      <c r="D19" s="182"/>
      <c r="E19" s="571"/>
      <c r="F19" s="216">
        <f>【4月】月集計表!$AW$59</f>
        <v>0</v>
      </c>
      <c r="G19" s="571"/>
      <c r="H19" s="216">
        <f>【5月】月集計表!$AW$59</f>
        <v>0</v>
      </c>
      <c r="I19" s="571"/>
      <c r="J19" s="220">
        <f>【6月】月集計表!$AW$59</f>
        <v>0</v>
      </c>
      <c r="K19" s="547"/>
      <c r="L19" s="182"/>
      <c r="M19" s="547"/>
      <c r="N19" s="182"/>
      <c r="O19" s="547"/>
      <c r="P19" s="182"/>
      <c r="Q19" s="603"/>
      <c r="R19" s="216">
        <f>SUM(F19,H19,J19)</f>
        <v>0</v>
      </c>
      <c r="S19" s="630"/>
      <c r="T19" s="631">
        <f>R19</f>
        <v>0</v>
      </c>
    </row>
    <row r="20" spans="1:34" ht="26.25" customHeight="1" thickBot="1">
      <c r="A20" s="605" t="s">
        <v>171</v>
      </c>
      <c r="B20" s="578"/>
      <c r="C20" s="547"/>
      <c r="D20" s="175"/>
      <c r="E20" s="571"/>
      <c r="F20" s="214">
        <f>ROUNDDOWN(F19*0.06,0)</f>
        <v>0</v>
      </c>
      <c r="G20" s="571"/>
      <c r="H20" s="214">
        <f>ROUNDDOWN(H19*0.06,0)</f>
        <v>0</v>
      </c>
      <c r="I20" s="571"/>
      <c r="J20" s="218">
        <f>ROUNDDOWN(J19*0.06,0)</f>
        <v>0</v>
      </c>
      <c r="K20" s="547"/>
      <c r="L20" s="175"/>
      <c r="M20" s="547"/>
      <c r="N20" s="175"/>
      <c r="O20" s="547"/>
      <c r="P20" s="175"/>
      <c r="Q20" s="571"/>
      <c r="R20" s="214">
        <f>SUM(F20,H20,J20)</f>
        <v>0</v>
      </c>
      <c r="S20" s="632"/>
      <c r="T20" s="633">
        <f>R20</f>
        <v>0</v>
      </c>
    </row>
    <row r="21" spans="1:34" ht="26.25" customHeight="1" thickBot="1">
      <c r="A21" s="606"/>
      <c r="B21" s="564"/>
      <c r="C21" s="547"/>
      <c r="D21" s="175"/>
      <c r="E21" s="571"/>
      <c r="F21" s="192"/>
      <c r="G21" s="571"/>
      <c r="H21" s="192"/>
      <c r="I21" s="571"/>
      <c r="J21" s="192"/>
      <c r="K21" s="547"/>
      <c r="L21" s="175"/>
      <c r="M21" s="547"/>
      <c r="N21" s="175"/>
      <c r="O21" s="547"/>
      <c r="P21" s="175"/>
      <c r="Q21" s="571"/>
      <c r="R21" s="192"/>
      <c r="S21" s="632"/>
      <c r="T21" s="654"/>
    </row>
    <row r="22" spans="1:34" ht="26.25" customHeight="1" thickBot="1">
      <c r="A22" s="605" t="s">
        <v>172</v>
      </c>
      <c r="B22" s="578"/>
      <c r="C22" s="547"/>
      <c r="D22" s="175"/>
      <c r="E22" s="571"/>
      <c r="F22" s="214">
        <f>【4月】月集計表!$BA$59</f>
        <v>0</v>
      </c>
      <c r="G22" s="571"/>
      <c r="H22" s="214">
        <f>【5月】月集計表!$BA$59</f>
        <v>0</v>
      </c>
      <c r="I22" s="571"/>
      <c r="J22" s="240">
        <f>【6月】月集計表!$BA$59</f>
        <v>0</v>
      </c>
      <c r="K22" s="547"/>
      <c r="L22" s="175"/>
      <c r="M22" s="547"/>
      <c r="N22" s="175"/>
      <c r="O22" s="547"/>
      <c r="P22" s="175"/>
      <c r="Q22" s="571"/>
      <c r="R22" s="214">
        <f>SUM(F22,H22,J22)</f>
        <v>0</v>
      </c>
      <c r="S22" s="632"/>
      <c r="T22" s="633">
        <f>R22</f>
        <v>0</v>
      </c>
    </row>
    <row r="23" spans="1:34" ht="26.25" customHeight="1" thickBot="1">
      <c r="A23" s="606"/>
      <c r="B23" s="564"/>
      <c r="C23" s="547"/>
      <c r="D23" s="175"/>
      <c r="E23" s="571"/>
      <c r="F23" s="175"/>
      <c r="G23" s="571"/>
      <c r="H23" s="175"/>
      <c r="I23" s="571"/>
      <c r="J23" s="175"/>
      <c r="K23" s="547"/>
      <c r="L23" s="175"/>
      <c r="M23" s="547"/>
      <c r="N23" s="175"/>
      <c r="O23" s="547"/>
      <c r="P23" s="175"/>
      <c r="Q23" s="571"/>
      <c r="R23" s="175"/>
      <c r="S23" s="632"/>
      <c r="T23" s="654"/>
    </row>
    <row r="24" spans="1:34" ht="26.25" customHeight="1" thickBot="1">
      <c r="A24" s="605" t="s">
        <v>174</v>
      </c>
      <c r="B24" s="578"/>
      <c r="C24" s="547"/>
      <c r="D24" s="175"/>
      <c r="E24" s="571"/>
      <c r="F24" s="214">
        <f>【4月】月集計表!$BB$59</f>
        <v>0</v>
      </c>
      <c r="G24" s="571"/>
      <c r="H24" s="214">
        <f>【5月】月集計表!$BB$59</f>
        <v>0</v>
      </c>
      <c r="I24" s="571"/>
      <c r="J24" s="240">
        <f>【6月】月集計表!$BB$59</f>
        <v>0</v>
      </c>
      <c r="K24" s="547"/>
      <c r="L24" s="175"/>
      <c r="M24" s="547"/>
      <c r="N24" s="175"/>
      <c r="O24" s="547"/>
      <c r="P24" s="175"/>
      <c r="Q24" s="571"/>
      <c r="R24" s="214">
        <f>SUM(F24,H24,J24)</f>
        <v>0</v>
      </c>
      <c r="S24" s="632"/>
      <c r="T24" s="633">
        <f>IF(R24&gt;40000*$C$8,40000*$C$8,R24)</f>
        <v>0</v>
      </c>
    </row>
    <row r="25" spans="1:34" ht="26.25" customHeight="1" thickBot="1">
      <c r="A25" s="607"/>
      <c r="B25" s="566"/>
      <c r="C25" s="547"/>
      <c r="D25" s="175"/>
      <c r="E25" s="571"/>
      <c r="F25" s="192"/>
      <c r="G25" s="571"/>
      <c r="H25" s="192"/>
      <c r="I25" s="571"/>
      <c r="J25" s="192"/>
      <c r="K25" s="547"/>
      <c r="L25" s="175"/>
      <c r="M25" s="547"/>
      <c r="N25" s="175"/>
      <c r="O25" s="547"/>
      <c r="P25" s="175"/>
      <c r="Q25" s="571"/>
      <c r="R25" s="192"/>
      <c r="S25" s="632"/>
      <c r="T25" s="654"/>
    </row>
    <row r="26" spans="1:34" ht="26.25" customHeight="1" thickBot="1">
      <c r="A26" s="607"/>
      <c r="B26" s="566"/>
      <c r="C26" s="547"/>
      <c r="D26" s="175"/>
      <c r="E26" s="571"/>
      <c r="F26" s="192"/>
      <c r="G26" s="571"/>
      <c r="H26" s="192"/>
      <c r="I26" s="571"/>
      <c r="J26" s="192"/>
      <c r="K26" s="547"/>
      <c r="L26" s="175"/>
      <c r="M26" s="547"/>
      <c r="N26" s="175"/>
      <c r="O26" s="547"/>
      <c r="P26" s="175"/>
      <c r="Q26" s="571"/>
      <c r="R26" s="192"/>
      <c r="S26" s="632"/>
      <c r="T26" s="654"/>
    </row>
    <row r="27" spans="1:34" ht="26.25" customHeight="1" thickBot="1">
      <c r="A27" s="607"/>
      <c r="B27" s="566"/>
      <c r="C27" s="547"/>
      <c r="D27" s="175"/>
      <c r="E27" s="571"/>
      <c r="F27" s="192"/>
      <c r="G27" s="571"/>
      <c r="H27" s="192"/>
      <c r="I27" s="571"/>
      <c r="J27" s="192"/>
      <c r="K27" s="547"/>
      <c r="L27" s="175"/>
      <c r="M27" s="547"/>
      <c r="N27" s="175"/>
      <c r="O27" s="547"/>
      <c r="P27" s="175"/>
      <c r="Q27" s="571"/>
      <c r="R27" s="192"/>
      <c r="S27" s="632"/>
      <c r="T27" s="654"/>
    </row>
    <row r="28" spans="1:34" ht="26.25" customHeight="1" thickBot="1">
      <c r="A28" s="606"/>
      <c r="B28" s="564"/>
      <c r="C28" s="547"/>
      <c r="D28" s="175"/>
      <c r="E28" s="571"/>
      <c r="F28" s="192"/>
      <c r="G28" s="571"/>
      <c r="H28" s="192"/>
      <c r="I28" s="571"/>
      <c r="J28" s="192"/>
      <c r="K28" s="547"/>
      <c r="L28" s="175"/>
      <c r="M28" s="547"/>
      <c r="N28" s="175"/>
      <c r="O28" s="547"/>
      <c r="P28" s="175"/>
      <c r="Q28" s="571"/>
      <c r="R28" s="192"/>
      <c r="S28" s="632"/>
      <c r="T28" s="654"/>
    </row>
    <row r="29" spans="1:34" ht="26.25" customHeight="1" thickBot="1">
      <c r="A29" s="577" t="s">
        <v>175</v>
      </c>
      <c r="B29" s="578"/>
      <c r="C29" s="548"/>
      <c r="D29" s="175"/>
      <c r="E29" s="568"/>
      <c r="F29" s="214">
        <f>SUM(F18:F28)</f>
        <v>0</v>
      </c>
      <c r="G29" s="568"/>
      <c r="H29" s="214">
        <f>SUM(H18:H28)</f>
        <v>0</v>
      </c>
      <c r="I29" s="568"/>
      <c r="J29" s="218">
        <f>SUM(J18:J28)</f>
        <v>0</v>
      </c>
      <c r="K29" s="548"/>
      <c r="L29" s="175"/>
      <c r="M29" s="548"/>
      <c r="N29" s="175"/>
      <c r="O29" s="548"/>
      <c r="P29" s="175"/>
      <c r="Q29" s="568"/>
      <c r="R29" s="214">
        <f>SUM(F29,H29,J29)</f>
        <v>0</v>
      </c>
      <c r="S29" s="632"/>
      <c r="T29" s="634">
        <f>SUM(T18:T28)</f>
        <v>0</v>
      </c>
    </row>
    <row r="30" spans="1:34" s="170" customFormat="1" ht="26.25" customHeight="1" thickBot="1">
      <c r="A30" s="185"/>
      <c r="B30" s="185"/>
      <c r="C30" s="169"/>
      <c r="D30" s="186"/>
      <c r="E30" s="169"/>
      <c r="F30" s="186"/>
      <c r="G30" s="169"/>
      <c r="H30" s="186"/>
      <c r="I30" s="169"/>
      <c r="J30" s="186"/>
      <c r="K30" s="186"/>
      <c r="L30" s="186"/>
      <c r="M30" s="186"/>
      <c r="N30" s="186"/>
      <c r="O30" s="186"/>
      <c r="P30" s="186"/>
      <c r="Q30" s="186"/>
      <c r="R30" s="187"/>
      <c r="S30" s="186"/>
      <c r="T30" s="186"/>
      <c r="U30" s="186"/>
      <c r="V30" s="186"/>
      <c r="W30" s="186"/>
      <c r="X30" s="186"/>
      <c r="Y30" s="186"/>
      <c r="Z30" s="186"/>
      <c r="AA30" s="186"/>
      <c r="AB30" s="186"/>
      <c r="AC30" s="186"/>
      <c r="AD30" s="186"/>
      <c r="AE30" s="186"/>
      <c r="AF30" s="186"/>
      <c r="AG30" s="186"/>
      <c r="AH30" s="186"/>
    </row>
    <row r="31" spans="1:34" ht="26.25" customHeight="1" thickBot="1">
      <c r="A31" s="591" t="s">
        <v>191</v>
      </c>
      <c r="B31" s="555"/>
      <c r="C31" s="562"/>
      <c r="D31" s="563"/>
      <c r="E31" s="562"/>
      <c r="F31" s="563"/>
      <c r="G31" s="562"/>
      <c r="H31" s="563"/>
      <c r="I31" s="562"/>
      <c r="J31" s="563"/>
      <c r="K31" s="601"/>
      <c r="L31" s="602"/>
      <c r="M31" s="551" t="s">
        <v>176</v>
      </c>
      <c r="N31" s="552"/>
      <c r="O31" s="635" t="s">
        <v>177</v>
      </c>
      <c r="P31" s="635"/>
      <c r="Q31" s="553" t="s">
        <v>178</v>
      </c>
      <c r="R31" s="554"/>
      <c r="S31" s="554"/>
      <c r="T31" s="555"/>
    </row>
    <row r="32" spans="1:34" ht="26.25" customHeight="1" thickBot="1">
      <c r="A32" s="592"/>
      <c r="B32" s="593"/>
      <c r="C32" s="172"/>
      <c r="D32" s="172"/>
      <c r="E32" s="172"/>
      <c r="F32" s="172"/>
      <c r="G32" s="172"/>
      <c r="H32" s="172"/>
      <c r="I32" s="172"/>
      <c r="J32" s="172"/>
      <c r="K32" s="198"/>
      <c r="L32" s="198"/>
      <c r="M32" s="172" t="s">
        <v>37</v>
      </c>
      <c r="N32" s="227" t="s">
        <v>162</v>
      </c>
      <c r="O32" s="636" t="s">
        <v>163</v>
      </c>
      <c r="P32" s="636" t="s">
        <v>164</v>
      </c>
      <c r="Q32" s="556"/>
      <c r="R32" s="557"/>
      <c r="S32" s="557"/>
      <c r="T32" s="558"/>
    </row>
    <row r="33" spans="1:20" ht="26.25" customHeight="1">
      <c r="A33" s="598" t="s">
        <v>165</v>
      </c>
      <c r="B33" s="188" t="s">
        <v>166</v>
      </c>
      <c r="C33" s="173"/>
      <c r="D33" s="173"/>
      <c r="E33" s="173"/>
      <c r="F33" s="173"/>
      <c r="G33" s="173"/>
      <c r="H33" s="173"/>
      <c r="I33" s="173"/>
      <c r="J33" s="173"/>
      <c r="K33" s="189"/>
      <c r="L33" s="189"/>
      <c r="M33" s="173"/>
      <c r="N33" s="199"/>
      <c r="O33" s="655"/>
      <c r="P33" s="656"/>
      <c r="Q33" s="543"/>
      <c r="R33" s="544"/>
      <c r="S33" s="544"/>
      <c r="T33" s="545"/>
    </row>
    <row r="34" spans="1:20" ht="26.25" customHeight="1">
      <c r="A34" s="599"/>
      <c r="B34" s="191" t="s">
        <v>167</v>
      </c>
      <c r="C34" s="175"/>
      <c r="D34" s="175"/>
      <c r="E34" s="175"/>
      <c r="F34" s="175"/>
      <c r="G34" s="175"/>
      <c r="H34" s="175"/>
      <c r="I34" s="175"/>
      <c r="J34" s="175"/>
      <c r="K34" s="192"/>
      <c r="L34" s="192"/>
      <c r="M34" s="175"/>
      <c r="N34" s="183"/>
      <c r="O34" s="657"/>
      <c r="P34" s="658"/>
      <c r="Q34" s="543"/>
      <c r="R34" s="544"/>
      <c r="S34" s="544"/>
      <c r="T34" s="545"/>
    </row>
    <row r="35" spans="1:20" ht="26.25" customHeight="1">
      <c r="A35" s="599"/>
      <c r="B35" s="191" t="s">
        <v>168</v>
      </c>
      <c r="C35" s="175"/>
      <c r="D35" s="175"/>
      <c r="E35" s="175"/>
      <c r="F35" s="175"/>
      <c r="G35" s="175"/>
      <c r="H35" s="175"/>
      <c r="I35" s="175"/>
      <c r="J35" s="175"/>
      <c r="K35" s="192"/>
      <c r="L35" s="192"/>
      <c r="M35" s="175"/>
      <c r="N35" s="183"/>
      <c r="O35" s="657"/>
      <c r="P35" s="658"/>
      <c r="Q35" s="543"/>
      <c r="R35" s="544"/>
      <c r="S35" s="544"/>
      <c r="T35" s="545"/>
    </row>
    <row r="36" spans="1:20" ht="26.25" customHeight="1" thickBot="1">
      <c r="A36" s="600"/>
      <c r="B36" s="194" t="s">
        <v>169</v>
      </c>
      <c r="C36" s="177"/>
      <c r="D36" s="178"/>
      <c r="E36" s="177"/>
      <c r="F36" s="178"/>
      <c r="G36" s="177"/>
      <c r="H36" s="178"/>
      <c r="I36" s="177"/>
      <c r="J36" s="178"/>
      <c r="K36" s="195"/>
      <c r="L36" s="196"/>
      <c r="M36" s="177"/>
      <c r="N36" s="177"/>
      <c r="O36" s="659"/>
      <c r="P36" s="643"/>
      <c r="Q36" s="543"/>
      <c r="R36" s="544"/>
      <c r="S36" s="544"/>
      <c r="T36" s="545"/>
    </row>
    <row r="37" spans="1:20" ht="26.25" customHeight="1" thickBot="1">
      <c r="A37" s="604" t="s">
        <v>170</v>
      </c>
      <c r="B37" s="580"/>
      <c r="C37" s="547"/>
      <c r="D37" s="182"/>
      <c r="E37" s="547"/>
      <c r="F37" s="182"/>
      <c r="G37" s="547"/>
      <c r="H37" s="182"/>
      <c r="I37" s="547"/>
      <c r="J37" s="182"/>
      <c r="K37" s="596"/>
      <c r="L37" s="200"/>
      <c r="M37" s="547"/>
      <c r="N37" s="228">
        <f>SUM(D37,F37,H37,J37)</f>
        <v>0</v>
      </c>
      <c r="O37" s="644"/>
      <c r="P37" s="645">
        <f>N37+R19</f>
        <v>0</v>
      </c>
      <c r="Q37" s="543"/>
      <c r="R37" s="544"/>
      <c r="S37" s="544"/>
      <c r="T37" s="545"/>
    </row>
    <row r="38" spans="1:20" ht="26.25" customHeight="1" thickBot="1">
      <c r="A38" s="605" t="s">
        <v>171</v>
      </c>
      <c r="B38" s="578"/>
      <c r="C38" s="547"/>
      <c r="D38" s="175"/>
      <c r="E38" s="547"/>
      <c r="F38" s="175"/>
      <c r="G38" s="547"/>
      <c r="H38" s="175"/>
      <c r="I38" s="547"/>
      <c r="J38" s="175"/>
      <c r="K38" s="596"/>
      <c r="L38" s="192"/>
      <c r="M38" s="547"/>
      <c r="N38" s="183">
        <f t="shared" ref="N38:N47" si="0">SUM(D38,F38,H38,J38)</f>
        <v>0</v>
      </c>
      <c r="O38" s="646"/>
      <c r="P38" s="647">
        <f>N38+R20</f>
        <v>0</v>
      </c>
      <c r="Q38" s="543"/>
      <c r="R38" s="544"/>
      <c r="S38" s="544"/>
      <c r="T38" s="545"/>
    </row>
    <row r="39" spans="1:20" ht="26.25" customHeight="1" thickBot="1">
      <c r="A39" s="606"/>
      <c r="B39" s="564"/>
      <c r="C39" s="547"/>
      <c r="D39" s="175"/>
      <c r="E39" s="547"/>
      <c r="F39" s="175"/>
      <c r="G39" s="547"/>
      <c r="H39" s="175"/>
      <c r="I39" s="547"/>
      <c r="J39" s="175"/>
      <c r="K39" s="596"/>
      <c r="L39" s="192"/>
      <c r="M39" s="547"/>
      <c r="N39" s="201"/>
      <c r="O39" s="646"/>
      <c r="P39" s="660"/>
      <c r="Q39" s="543"/>
      <c r="R39" s="544"/>
      <c r="S39" s="544"/>
      <c r="T39" s="545"/>
    </row>
    <row r="40" spans="1:20" ht="26.25" customHeight="1" thickBot="1">
      <c r="A40" s="605" t="s">
        <v>172</v>
      </c>
      <c r="B40" s="578"/>
      <c r="C40" s="547"/>
      <c r="D40" s="175"/>
      <c r="E40" s="547"/>
      <c r="F40" s="175"/>
      <c r="G40" s="547"/>
      <c r="H40" s="175"/>
      <c r="I40" s="547"/>
      <c r="J40" s="175"/>
      <c r="K40" s="596"/>
      <c r="L40" s="192"/>
      <c r="M40" s="547"/>
      <c r="N40" s="183">
        <f t="shared" si="0"/>
        <v>0</v>
      </c>
      <c r="O40" s="646"/>
      <c r="P40" s="647">
        <f>N40+R22</f>
        <v>0</v>
      </c>
      <c r="Q40" s="543"/>
      <c r="R40" s="544"/>
      <c r="S40" s="544"/>
      <c r="T40" s="545"/>
    </row>
    <row r="41" spans="1:20" ht="26.25" customHeight="1" thickBot="1">
      <c r="A41" s="606"/>
      <c r="B41" s="564"/>
      <c r="C41" s="547"/>
      <c r="D41" s="175"/>
      <c r="E41" s="547"/>
      <c r="F41" s="175"/>
      <c r="G41" s="547"/>
      <c r="H41" s="175"/>
      <c r="I41" s="547"/>
      <c r="J41" s="175"/>
      <c r="K41" s="596"/>
      <c r="L41" s="192"/>
      <c r="M41" s="547"/>
      <c r="N41" s="183"/>
      <c r="O41" s="646"/>
      <c r="P41" s="660"/>
      <c r="Q41" s="543"/>
      <c r="R41" s="544"/>
      <c r="S41" s="544"/>
      <c r="T41" s="545"/>
    </row>
    <row r="42" spans="1:20" ht="26.25" customHeight="1" thickBot="1">
      <c r="A42" s="605" t="s">
        <v>174</v>
      </c>
      <c r="B42" s="578"/>
      <c r="C42" s="547"/>
      <c r="D42" s="175"/>
      <c r="E42" s="547"/>
      <c r="F42" s="175"/>
      <c r="G42" s="547"/>
      <c r="H42" s="175"/>
      <c r="I42" s="547"/>
      <c r="J42" s="175"/>
      <c r="K42" s="596"/>
      <c r="L42" s="192"/>
      <c r="M42" s="547"/>
      <c r="N42" s="183">
        <f t="shared" si="0"/>
        <v>0</v>
      </c>
      <c r="O42" s="646"/>
      <c r="P42" s="647">
        <f>IF(N42+R24&gt;40000*$C$8,40000*$C$8,N42+R24)</f>
        <v>0</v>
      </c>
      <c r="Q42" s="543"/>
      <c r="R42" s="544"/>
      <c r="S42" s="544"/>
      <c r="T42" s="545"/>
    </row>
    <row r="43" spans="1:20" ht="26.25" customHeight="1" thickBot="1">
      <c r="A43" s="607"/>
      <c r="B43" s="566"/>
      <c r="C43" s="547"/>
      <c r="D43" s="175"/>
      <c r="E43" s="547"/>
      <c r="F43" s="175"/>
      <c r="G43" s="547"/>
      <c r="H43" s="175"/>
      <c r="I43" s="547"/>
      <c r="J43" s="175"/>
      <c r="K43" s="596"/>
      <c r="L43" s="192"/>
      <c r="M43" s="547"/>
      <c r="N43" s="201"/>
      <c r="O43" s="646"/>
      <c r="P43" s="660"/>
      <c r="Q43" s="543"/>
      <c r="R43" s="544"/>
      <c r="S43" s="544"/>
      <c r="T43" s="545"/>
    </row>
    <row r="44" spans="1:20" ht="26.25" customHeight="1" thickBot="1">
      <c r="A44" s="607"/>
      <c r="B44" s="566"/>
      <c r="C44" s="547"/>
      <c r="D44" s="175"/>
      <c r="E44" s="547"/>
      <c r="F44" s="175"/>
      <c r="G44" s="547"/>
      <c r="H44" s="175"/>
      <c r="I44" s="547"/>
      <c r="J44" s="175"/>
      <c r="K44" s="596"/>
      <c r="L44" s="192"/>
      <c r="M44" s="547"/>
      <c r="N44" s="201"/>
      <c r="O44" s="646"/>
      <c r="P44" s="660"/>
      <c r="Q44" s="543"/>
      <c r="R44" s="544"/>
      <c r="S44" s="544"/>
      <c r="T44" s="545"/>
    </row>
    <row r="45" spans="1:20" ht="26.25" customHeight="1" thickBot="1">
      <c r="A45" s="607"/>
      <c r="B45" s="566"/>
      <c r="C45" s="547"/>
      <c r="D45" s="175"/>
      <c r="E45" s="547"/>
      <c r="F45" s="175"/>
      <c r="G45" s="547"/>
      <c r="H45" s="175"/>
      <c r="I45" s="547"/>
      <c r="J45" s="175"/>
      <c r="K45" s="596"/>
      <c r="L45" s="192"/>
      <c r="M45" s="547"/>
      <c r="N45" s="201"/>
      <c r="O45" s="646"/>
      <c r="P45" s="660"/>
      <c r="Q45" s="543"/>
      <c r="R45" s="544"/>
      <c r="S45" s="544"/>
      <c r="T45" s="545"/>
    </row>
    <row r="46" spans="1:20" ht="26.25" customHeight="1" thickBot="1">
      <c r="A46" s="606"/>
      <c r="B46" s="564"/>
      <c r="C46" s="547"/>
      <c r="D46" s="175"/>
      <c r="E46" s="547"/>
      <c r="F46" s="175"/>
      <c r="G46" s="547"/>
      <c r="H46" s="175"/>
      <c r="I46" s="547"/>
      <c r="J46" s="175"/>
      <c r="K46" s="596"/>
      <c r="L46" s="192"/>
      <c r="M46" s="547"/>
      <c r="N46" s="201"/>
      <c r="O46" s="646"/>
      <c r="P46" s="660"/>
      <c r="Q46" s="543"/>
      <c r="R46" s="544"/>
      <c r="S46" s="544"/>
      <c r="T46" s="545"/>
    </row>
    <row r="47" spans="1:20" ht="26.25" customHeight="1" thickBot="1">
      <c r="A47" s="577" t="s">
        <v>175</v>
      </c>
      <c r="B47" s="578"/>
      <c r="C47" s="548"/>
      <c r="D47" s="175"/>
      <c r="E47" s="548"/>
      <c r="F47" s="175"/>
      <c r="G47" s="548"/>
      <c r="H47" s="175"/>
      <c r="I47" s="548"/>
      <c r="J47" s="175"/>
      <c r="K47" s="597"/>
      <c r="L47" s="192"/>
      <c r="M47" s="548"/>
      <c r="N47" s="183">
        <f t="shared" si="0"/>
        <v>0</v>
      </c>
      <c r="O47" s="646"/>
      <c r="P47" s="648">
        <f>SUM(P36:P46)</f>
        <v>0</v>
      </c>
      <c r="Q47" s="543"/>
      <c r="R47" s="544"/>
      <c r="S47" s="544"/>
      <c r="T47" s="545"/>
    </row>
  </sheetData>
  <sheetProtection password="FA31" sheet="1" objects="1" scenarios="1"/>
  <mergeCells count="81">
    <mergeCell ref="A45:B45"/>
    <mergeCell ref="G37:G47"/>
    <mergeCell ref="A47:B47"/>
    <mergeCell ref="A37:B37"/>
    <mergeCell ref="A38:B38"/>
    <mergeCell ref="A39:B39"/>
    <mergeCell ref="A40:B40"/>
    <mergeCell ref="A41:B41"/>
    <mergeCell ref="C37:C47"/>
    <mergeCell ref="E37:E47"/>
    <mergeCell ref="A46:B46"/>
    <mergeCell ref="A42:B42"/>
    <mergeCell ref="A43:B43"/>
    <mergeCell ref="A44:B44"/>
    <mergeCell ref="A13:B14"/>
    <mergeCell ref="A1:B1"/>
    <mergeCell ref="D2:P3"/>
    <mergeCell ref="T2:T3"/>
    <mergeCell ref="J5:L5"/>
    <mergeCell ref="M5:O5"/>
    <mergeCell ref="P5:Q5"/>
    <mergeCell ref="R5:T5"/>
    <mergeCell ref="S13:T13"/>
    <mergeCell ref="C13:D13"/>
    <mergeCell ref="E13:F13"/>
    <mergeCell ref="G13:H13"/>
    <mergeCell ref="I13:J13"/>
    <mergeCell ref="K13:L13"/>
    <mergeCell ref="M13:N13"/>
    <mergeCell ref="O13:P13"/>
    <mergeCell ref="A15:A18"/>
    <mergeCell ref="C19:C29"/>
    <mergeCell ref="E19:E29"/>
    <mergeCell ref="G19:G29"/>
    <mergeCell ref="I19:I29"/>
    <mergeCell ref="A29:B29"/>
    <mergeCell ref="A19:B19"/>
    <mergeCell ref="A20:B20"/>
    <mergeCell ref="A21:B21"/>
    <mergeCell ref="A22:B22"/>
    <mergeCell ref="A23:B23"/>
    <mergeCell ref="A24:B24"/>
    <mergeCell ref="A25:B25"/>
    <mergeCell ref="A26:B26"/>
    <mergeCell ref="A27:B27"/>
    <mergeCell ref="A28:B28"/>
    <mergeCell ref="Q13:R13"/>
    <mergeCell ref="K19:K29"/>
    <mergeCell ref="M19:M29"/>
    <mergeCell ref="O19:O29"/>
    <mergeCell ref="Q19:Q29"/>
    <mergeCell ref="S19:S29"/>
    <mergeCell ref="O31:P31"/>
    <mergeCell ref="Q31:T32"/>
    <mergeCell ref="A33:A36"/>
    <mergeCell ref="Q33:T33"/>
    <mergeCell ref="Q34:T34"/>
    <mergeCell ref="Q35:T35"/>
    <mergeCell ref="Q36:T36"/>
    <mergeCell ref="C31:D31"/>
    <mergeCell ref="E31:F31"/>
    <mergeCell ref="G31:H31"/>
    <mergeCell ref="I31:J31"/>
    <mergeCell ref="K31:L31"/>
    <mergeCell ref="M31:N31"/>
    <mergeCell ref="A31:B32"/>
    <mergeCell ref="I37:I47"/>
    <mergeCell ref="K37:K47"/>
    <mergeCell ref="Q46:T46"/>
    <mergeCell ref="M37:M47"/>
    <mergeCell ref="O37:O47"/>
    <mergeCell ref="Q37:T37"/>
    <mergeCell ref="Q38:T38"/>
    <mergeCell ref="Q39:T39"/>
    <mergeCell ref="Q40:T40"/>
    <mergeCell ref="Q41:T41"/>
    <mergeCell ref="Q42:T42"/>
    <mergeCell ref="Q43:T43"/>
    <mergeCell ref="Q44:T44"/>
    <mergeCell ref="Q45:T45"/>
    <mergeCell ref="Q47:T47"/>
  </mergeCells>
  <phoneticPr fontId="1"/>
  <conditionalFormatting sqref="C8">
    <cfRule type="containsBlanks" dxfId="6" priority="4" stopIfTrue="1">
      <formula>LEN(TRIM(C8))=0</formula>
    </cfRule>
  </conditionalFormatting>
  <conditionalFormatting sqref="Q33:T44 Q46:T47">
    <cfRule type="expression" dxfId="5" priority="3" stopIfTrue="1">
      <formula>Q33=""</formula>
    </cfRule>
  </conditionalFormatting>
  <conditionalFormatting sqref="M5 R5">
    <cfRule type="expression" dxfId="4" priority="2" stopIfTrue="1">
      <formula>M5=""</formula>
    </cfRule>
  </conditionalFormatting>
  <conditionalFormatting sqref="Q45:T45">
    <cfRule type="expression" dxfId="3" priority="1" stopIfTrue="1">
      <formula>Q45=""</formula>
    </cfRule>
  </conditionalFormatting>
  <printOptions horizontalCentered="1" verticalCentered="1"/>
  <pageMargins left="0" right="0" top="0.59055118110236227" bottom="0.19685039370078741" header="0" footer="0"/>
  <pageSetup paperSize="9"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H47"/>
  <sheetViews>
    <sheetView view="pageBreakPreview" zoomScale="55" zoomScaleNormal="25" zoomScaleSheetLayoutView="55" workbookViewId="0">
      <selection activeCell="U1" sqref="U1"/>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581" t="s">
        <v>155</v>
      </c>
      <c r="B1" s="582"/>
      <c r="C1" s="160"/>
      <c r="T1" s="265" t="s">
        <v>1</v>
      </c>
    </row>
    <row r="2" spans="1:33" ht="23.25" customHeight="1">
      <c r="A2" s="8"/>
      <c r="B2" s="163"/>
      <c r="D2" s="583" t="s">
        <v>187</v>
      </c>
      <c r="E2" s="583"/>
      <c r="F2" s="583"/>
      <c r="G2" s="583"/>
      <c r="H2" s="583"/>
      <c r="I2" s="584"/>
      <c r="J2" s="584"/>
      <c r="K2" s="584"/>
      <c r="L2" s="584"/>
      <c r="M2" s="584"/>
      <c r="N2" s="584"/>
      <c r="O2" s="584"/>
      <c r="P2" s="584"/>
      <c r="T2" s="585"/>
    </row>
    <row r="3" spans="1:33" ht="23.25" customHeight="1">
      <c r="A3" s="8"/>
      <c r="B3" s="163"/>
      <c r="D3" s="584"/>
      <c r="E3" s="584"/>
      <c r="F3" s="584"/>
      <c r="G3" s="584"/>
      <c r="H3" s="584"/>
      <c r="I3" s="584"/>
      <c r="J3" s="584"/>
      <c r="K3" s="584"/>
      <c r="L3" s="584"/>
      <c r="M3" s="584"/>
      <c r="N3" s="584"/>
      <c r="O3" s="584"/>
      <c r="P3" s="584"/>
      <c r="T3" s="586"/>
    </row>
    <row r="4" spans="1:33" ht="8.25" customHeight="1">
      <c r="I4" s="164"/>
    </row>
    <row r="5" spans="1:33" ht="23.25" customHeight="1">
      <c r="A5" s="4"/>
      <c r="B5" s="4"/>
      <c r="C5" s="4"/>
      <c r="D5" s="4"/>
      <c r="E5" s="4"/>
      <c r="F5" s="4"/>
      <c r="G5" s="8"/>
      <c r="H5" s="8"/>
      <c r="I5" s="164"/>
      <c r="J5" s="316" t="s">
        <v>2</v>
      </c>
      <c r="K5" s="316"/>
      <c r="L5" s="316"/>
      <c r="M5" s="587"/>
      <c r="N5" s="588"/>
      <c r="O5" s="588"/>
      <c r="P5" s="581" t="s">
        <v>3</v>
      </c>
      <c r="Q5" s="582"/>
      <c r="R5" s="589"/>
      <c r="S5" s="589"/>
      <c r="T5" s="589"/>
      <c r="AE5" s="165"/>
    </row>
    <row r="6" spans="1:33" ht="23.25" customHeight="1">
      <c r="A6" s="4"/>
      <c r="C6" s="4"/>
      <c r="D6" s="4"/>
      <c r="E6" s="4"/>
      <c r="F6" s="4"/>
      <c r="G6" s="8"/>
      <c r="H6" s="8"/>
      <c r="I6" s="164"/>
      <c r="J6" s="261"/>
      <c r="K6" s="261"/>
      <c r="L6" s="261"/>
      <c r="M6" s="165"/>
      <c r="N6" s="165"/>
      <c r="O6" s="165"/>
      <c r="P6" s="261"/>
      <c r="Q6" s="261"/>
      <c r="R6" s="165"/>
      <c r="S6" s="165"/>
      <c r="T6" s="165"/>
      <c r="AE6" s="165"/>
    </row>
    <row r="7" spans="1:33" ht="23.25" customHeight="1">
      <c r="A7" s="4"/>
      <c r="B7" s="264" t="s">
        <v>156</v>
      </c>
      <c r="C7" s="264" t="s">
        <v>199</v>
      </c>
      <c r="D7" s="4"/>
      <c r="E7" s="4"/>
      <c r="F7" s="261"/>
      <c r="G7" s="261"/>
      <c r="H7" s="261"/>
      <c r="I7" s="261"/>
      <c r="J7" s="261"/>
      <c r="K7" s="261"/>
      <c r="L7" s="261"/>
      <c r="M7" s="165"/>
      <c r="N7" s="165"/>
      <c r="O7" s="165"/>
      <c r="P7" s="261"/>
      <c r="Q7" s="261"/>
      <c r="R7" s="165"/>
      <c r="S7" s="165"/>
      <c r="T7" s="165"/>
      <c r="AE7" s="165"/>
    </row>
    <row r="8" spans="1:33" ht="23.25" customHeight="1">
      <c r="A8" s="4"/>
      <c r="B8" s="264" t="s">
        <v>198</v>
      </c>
      <c r="C8" s="95">
        <f>'【年集計表（まとめ）】'!D9</f>
        <v>0</v>
      </c>
      <c r="D8" s="4"/>
      <c r="E8" s="4"/>
      <c r="F8" s="261"/>
      <c r="G8" s="261"/>
      <c r="H8" s="261"/>
      <c r="I8" s="261"/>
      <c r="J8" s="261"/>
      <c r="AG8" s="163"/>
    </row>
    <row r="9" spans="1:33" ht="23.25" hidden="1" customHeight="1">
      <c r="A9" s="4"/>
      <c r="B9" s="261"/>
      <c r="C9" s="261"/>
      <c r="D9" s="4"/>
      <c r="E9" s="4"/>
      <c r="F9" s="261"/>
      <c r="G9" s="261"/>
      <c r="H9" s="261"/>
      <c r="I9" s="261"/>
      <c r="J9" s="261"/>
      <c r="AG9" s="163"/>
    </row>
    <row r="10" spans="1:33" ht="23.25" hidden="1" customHeight="1">
      <c r="A10" s="4"/>
      <c r="B10" s="261"/>
      <c r="C10" s="261"/>
      <c r="D10" s="4"/>
      <c r="E10" s="4"/>
      <c r="AG10" s="163"/>
    </row>
    <row r="11" spans="1:33" ht="23.25" hidden="1" customHeight="1">
      <c r="A11" s="4"/>
      <c r="B11" s="261"/>
      <c r="C11" s="261"/>
      <c r="D11" s="4"/>
      <c r="E11" s="4"/>
      <c r="F11" s="8"/>
      <c r="G11" s="4"/>
      <c r="H11" s="4"/>
      <c r="AG11" s="163"/>
    </row>
    <row r="12" spans="1:33" s="169" customFormat="1" ht="23.25" customHeight="1" thickBot="1">
      <c r="A12" s="4"/>
      <c r="B12" s="4"/>
      <c r="C12" s="4"/>
      <c r="AG12" s="170"/>
    </row>
    <row r="13" spans="1:33" ht="26.25" customHeight="1" thickBot="1">
      <c r="A13" s="591" t="s">
        <v>191</v>
      </c>
      <c r="B13" s="555"/>
      <c r="C13" s="562"/>
      <c r="D13" s="563"/>
      <c r="E13" s="575" t="s">
        <v>182</v>
      </c>
      <c r="F13" s="576"/>
      <c r="G13" s="575" t="s">
        <v>183</v>
      </c>
      <c r="H13" s="576"/>
      <c r="I13" s="575" t="s">
        <v>184</v>
      </c>
      <c r="J13" s="576"/>
      <c r="K13" s="562"/>
      <c r="L13" s="563"/>
      <c r="M13" s="562"/>
      <c r="N13" s="563"/>
      <c r="O13" s="562"/>
      <c r="P13" s="563"/>
      <c r="Q13" s="550" t="s">
        <v>189</v>
      </c>
      <c r="R13" s="550"/>
      <c r="S13" s="621" t="s">
        <v>190</v>
      </c>
      <c r="T13" s="621"/>
    </row>
    <row r="14" spans="1:33" ht="26.25" customHeight="1" thickBot="1">
      <c r="A14" s="592"/>
      <c r="B14" s="593"/>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622" t="s">
        <v>163</v>
      </c>
      <c r="T14" s="622" t="s">
        <v>164</v>
      </c>
    </row>
    <row r="15" spans="1:33" ht="26.25" customHeight="1">
      <c r="A15" s="598" t="s">
        <v>165</v>
      </c>
      <c r="B15" s="188" t="s">
        <v>166</v>
      </c>
      <c r="C15" s="173"/>
      <c r="D15" s="173"/>
      <c r="E15" s="173"/>
      <c r="F15" s="173"/>
      <c r="G15" s="173"/>
      <c r="H15" s="173"/>
      <c r="I15" s="173"/>
      <c r="J15" s="173"/>
      <c r="K15" s="189"/>
      <c r="L15" s="189"/>
      <c r="M15" s="189"/>
      <c r="N15" s="189"/>
      <c r="O15" s="189"/>
      <c r="P15" s="189"/>
      <c r="Q15" s="189"/>
      <c r="R15" s="190"/>
      <c r="S15" s="649"/>
      <c r="T15" s="650"/>
    </row>
    <row r="16" spans="1:33" ht="26.25" customHeight="1">
      <c r="A16" s="599"/>
      <c r="B16" s="191" t="s">
        <v>167</v>
      </c>
      <c r="C16" s="175"/>
      <c r="D16" s="175"/>
      <c r="E16" s="175"/>
      <c r="F16" s="175"/>
      <c r="G16" s="175"/>
      <c r="H16" s="175"/>
      <c r="I16" s="175"/>
      <c r="J16" s="175"/>
      <c r="K16" s="192"/>
      <c r="L16" s="192"/>
      <c r="M16" s="192"/>
      <c r="N16" s="192"/>
      <c r="O16" s="192"/>
      <c r="P16" s="192"/>
      <c r="Q16" s="192"/>
      <c r="R16" s="193"/>
      <c r="S16" s="651"/>
      <c r="T16" s="652"/>
    </row>
    <row r="17" spans="1:34" ht="26.25" customHeight="1">
      <c r="A17" s="599"/>
      <c r="B17" s="191" t="s">
        <v>168</v>
      </c>
      <c r="C17" s="175"/>
      <c r="D17" s="175"/>
      <c r="E17" s="175"/>
      <c r="F17" s="175"/>
      <c r="G17" s="175"/>
      <c r="H17" s="175"/>
      <c r="I17" s="175"/>
      <c r="J17" s="175"/>
      <c r="K17" s="192"/>
      <c r="L17" s="192"/>
      <c r="M17" s="192"/>
      <c r="N17" s="192"/>
      <c r="O17" s="192"/>
      <c r="P17" s="192"/>
      <c r="Q17" s="192"/>
      <c r="R17" s="193"/>
      <c r="S17" s="651"/>
      <c r="T17" s="652"/>
    </row>
    <row r="18" spans="1:34" ht="26.25" customHeight="1" thickBot="1">
      <c r="A18" s="600"/>
      <c r="B18" s="194" t="s">
        <v>169</v>
      </c>
      <c r="C18" s="177"/>
      <c r="D18" s="178"/>
      <c r="E18" s="177"/>
      <c r="F18" s="178"/>
      <c r="G18" s="178"/>
      <c r="H18" s="178"/>
      <c r="I18" s="178"/>
      <c r="J18" s="178"/>
      <c r="K18" s="195"/>
      <c r="L18" s="196"/>
      <c r="M18" s="195"/>
      <c r="N18" s="196"/>
      <c r="O18" s="195"/>
      <c r="P18" s="196"/>
      <c r="Q18" s="196"/>
      <c r="R18" s="197"/>
      <c r="S18" s="653"/>
      <c r="T18" s="629"/>
    </row>
    <row r="19" spans="1:34" ht="26.25" customHeight="1" thickBot="1">
      <c r="A19" s="604" t="s">
        <v>170</v>
      </c>
      <c r="B19" s="580"/>
      <c r="C19" s="547"/>
      <c r="D19" s="182"/>
      <c r="E19" s="571"/>
      <c r="F19" s="263">
        <f>【4月】月集計表!$AW$63</f>
        <v>0</v>
      </c>
      <c r="G19" s="571"/>
      <c r="H19" s="263">
        <f>【5月】月集計表!$AW$63</f>
        <v>0</v>
      </c>
      <c r="I19" s="571"/>
      <c r="J19" s="263">
        <f>【6月】月集計表!$AW$63</f>
        <v>0</v>
      </c>
      <c r="K19" s="547"/>
      <c r="L19" s="182"/>
      <c r="M19" s="547"/>
      <c r="N19" s="182"/>
      <c r="O19" s="547"/>
      <c r="P19" s="182"/>
      <c r="Q19" s="603"/>
      <c r="R19" s="263">
        <f>SUM(F19,H19,J19)</f>
        <v>0</v>
      </c>
      <c r="S19" s="630"/>
      <c r="T19" s="631">
        <f>R19</f>
        <v>0</v>
      </c>
    </row>
    <row r="20" spans="1:34" ht="26.25" customHeight="1" thickBot="1">
      <c r="A20" s="605" t="s">
        <v>171</v>
      </c>
      <c r="B20" s="578"/>
      <c r="C20" s="547"/>
      <c r="D20" s="175"/>
      <c r="E20" s="571"/>
      <c r="F20" s="262">
        <f>ROUNDDOWN(F19*0.06,0)</f>
        <v>0</v>
      </c>
      <c r="G20" s="571"/>
      <c r="H20" s="262">
        <f>ROUNDDOWN(H19*0.06,0)</f>
        <v>0</v>
      </c>
      <c r="I20" s="571"/>
      <c r="J20" s="262">
        <f>ROUNDDOWN(J19*0.06,0)</f>
        <v>0</v>
      </c>
      <c r="K20" s="547"/>
      <c r="L20" s="175"/>
      <c r="M20" s="547"/>
      <c r="N20" s="175"/>
      <c r="O20" s="547"/>
      <c r="P20" s="175"/>
      <c r="Q20" s="571"/>
      <c r="R20" s="262">
        <f>SUM(F20,H20,J20)</f>
        <v>0</v>
      </c>
      <c r="S20" s="632"/>
      <c r="T20" s="633">
        <f>R20</f>
        <v>0</v>
      </c>
    </row>
    <row r="21" spans="1:34" ht="26.25" customHeight="1" thickBot="1">
      <c r="A21" s="608"/>
      <c r="B21" s="609"/>
      <c r="C21" s="547"/>
      <c r="D21" s="175"/>
      <c r="E21" s="571"/>
      <c r="F21" s="192"/>
      <c r="G21" s="571"/>
      <c r="H21" s="192"/>
      <c r="I21" s="571"/>
      <c r="J21" s="192"/>
      <c r="K21" s="547"/>
      <c r="L21" s="175"/>
      <c r="M21" s="547"/>
      <c r="N21" s="175"/>
      <c r="O21" s="547"/>
      <c r="P21" s="175"/>
      <c r="Q21" s="571"/>
      <c r="R21" s="192"/>
      <c r="S21" s="632"/>
      <c r="T21" s="654"/>
    </row>
    <row r="22" spans="1:34" ht="26.25" customHeight="1" thickBot="1">
      <c r="A22" s="608" t="s">
        <v>172</v>
      </c>
      <c r="B22" s="609"/>
      <c r="C22" s="547"/>
      <c r="D22" s="175"/>
      <c r="E22" s="571"/>
      <c r="F22" s="192"/>
      <c r="G22" s="571"/>
      <c r="H22" s="192"/>
      <c r="I22" s="571"/>
      <c r="J22" s="192"/>
      <c r="K22" s="547"/>
      <c r="L22" s="175"/>
      <c r="M22" s="547"/>
      <c r="N22" s="175"/>
      <c r="O22" s="547"/>
      <c r="P22" s="175"/>
      <c r="Q22" s="571"/>
      <c r="R22" s="192"/>
      <c r="S22" s="632"/>
      <c r="T22" s="654"/>
    </row>
    <row r="23" spans="1:34" ht="26.25" customHeight="1" thickBot="1">
      <c r="A23" s="608" t="s">
        <v>173</v>
      </c>
      <c r="B23" s="609"/>
      <c r="C23" s="547"/>
      <c r="D23" s="175"/>
      <c r="E23" s="571"/>
      <c r="F23" s="192"/>
      <c r="G23" s="571"/>
      <c r="H23" s="192"/>
      <c r="I23" s="571"/>
      <c r="J23" s="192"/>
      <c r="K23" s="547"/>
      <c r="L23" s="175"/>
      <c r="M23" s="547"/>
      <c r="N23" s="175"/>
      <c r="O23" s="547"/>
      <c r="P23" s="175"/>
      <c r="Q23" s="571"/>
      <c r="R23" s="192"/>
      <c r="S23" s="632"/>
      <c r="T23" s="654"/>
    </row>
    <row r="24" spans="1:34" ht="26.25" customHeight="1" thickBot="1">
      <c r="A24" s="608" t="s">
        <v>174</v>
      </c>
      <c r="B24" s="609"/>
      <c r="C24" s="547"/>
      <c r="D24" s="175"/>
      <c r="E24" s="571"/>
      <c r="F24" s="192"/>
      <c r="G24" s="571"/>
      <c r="H24" s="192"/>
      <c r="I24" s="571"/>
      <c r="J24" s="192"/>
      <c r="K24" s="547"/>
      <c r="L24" s="175"/>
      <c r="M24" s="547"/>
      <c r="N24" s="175"/>
      <c r="O24" s="547"/>
      <c r="P24" s="175"/>
      <c r="Q24" s="571"/>
      <c r="R24" s="192"/>
      <c r="S24" s="632"/>
      <c r="T24" s="654"/>
    </row>
    <row r="25" spans="1:34" ht="26.25" customHeight="1" thickBot="1">
      <c r="A25" s="610"/>
      <c r="B25" s="611"/>
      <c r="C25" s="547"/>
      <c r="D25" s="175"/>
      <c r="E25" s="571"/>
      <c r="F25" s="192"/>
      <c r="G25" s="571"/>
      <c r="H25" s="192"/>
      <c r="I25" s="571"/>
      <c r="J25" s="192"/>
      <c r="K25" s="547"/>
      <c r="L25" s="175"/>
      <c r="M25" s="547"/>
      <c r="N25" s="175"/>
      <c r="O25" s="547"/>
      <c r="P25" s="175"/>
      <c r="Q25" s="571"/>
      <c r="R25" s="192"/>
      <c r="S25" s="632"/>
      <c r="T25" s="654"/>
    </row>
    <row r="26" spans="1:34" ht="26.25" customHeight="1" thickBot="1">
      <c r="A26" s="610"/>
      <c r="B26" s="611"/>
      <c r="C26" s="547"/>
      <c r="D26" s="175"/>
      <c r="E26" s="571"/>
      <c r="F26" s="192"/>
      <c r="G26" s="571"/>
      <c r="H26" s="192"/>
      <c r="I26" s="571"/>
      <c r="J26" s="192"/>
      <c r="K26" s="547"/>
      <c r="L26" s="175"/>
      <c r="M26" s="547"/>
      <c r="N26" s="175"/>
      <c r="O26" s="547"/>
      <c r="P26" s="175"/>
      <c r="Q26" s="571"/>
      <c r="R26" s="192"/>
      <c r="S26" s="632"/>
      <c r="T26" s="654"/>
    </row>
    <row r="27" spans="1:34" ht="26.25" customHeight="1" thickBot="1">
      <c r="A27" s="610"/>
      <c r="B27" s="611"/>
      <c r="C27" s="547"/>
      <c r="D27" s="175"/>
      <c r="E27" s="571"/>
      <c r="F27" s="192"/>
      <c r="G27" s="571"/>
      <c r="H27" s="192"/>
      <c r="I27" s="571"/>
      <c r="J27" s="192"/>
      <c r="K27" s="547"/>
      <c r="L27" s="175"/>
      <c r="M27" s="547"/>
      <c r="N27" s="175"/>
      <c r="O27" s="547"/>
      <c r="P27" s="175"/>
      <c r="Q27" s="571"/>
      <c r="R27" s="192"/>
      <c r="S27" s="632"/>
      <c r="T27" s="654"/>
    </row>
    <row r="28" spans="1:34" ht="26.25" customHeight="1" thickBot="1">
      <c r="A28" s="605" t="s">
        <v>188</v>
      </c>
      <c r="B28" s="578"/>
      <c r="C28" s="547"/>
      <c r="D28" s="175"/>
      <c r="E28" s="571"/>
      <c r="F28" s="268">
        <f>【4月】月集計表!$BF$63</f>
        <v>0</v>
      </c>
      <c r="G28" s="571"/>
      <c r="H28" s="268">
        <f>【5月】月集計表!$BF$63</f>
        <v>0</v>
      </c>
      <c r="I28" s="571"/>
      <c r="J28" s="268">
        <f>【6月】月集計表!$BF$63</f>
        <v>0</v>
      </c>
      <c r="K28" s="547"/>
      <c r="L28" s="175"/>
      <c r="M28" s="547"/>
      <c r="N28" s="175"/>
      <c r="O28" s="547"/>
      <c r="P28" s="175"/>
      <c r="Q28" s="571"/>
      <c r="R28" s="268">
        <f>SUM(F28,H28,J28)</f>
        <v>0</v>
      </c>
      <c r="S28" s="632"/>
      <c r="T28" s="633">
        <f>IF(R28&gt;110000*$C$8,110000*$C$8,R28)</f>
        <v>0</v>
      </c>
    </row>
    <row r="29" spans="1:34" ht="26.25" customHeight="1" thickBot="1">
      <c r="A29" s="577" t="s">
        <v>175</v>
      </c>
      <c r="B29" s="578"/>
      <c r="C29" s="548"/>
      <c r="D29" s="175"/>
      <c r="E29" s="568"/>
      <c r="F29" s="262">
        <f>SUM(F18:F28)</f>
        <v>0</v>
      </c>
      <c r="G29" s="568"/>
      <c r="H29" s="262">
        <f>SUM(H18:H28)</f>
        <v>0</v>
      </c>
      <c r="I29" s="568"/>
      <c r="J29" s="262">
        <f>SUM(J18:J28)</f>
        <v>0</v>
      </c>
      <c r="K29" s="548"/>
      <c r="L29" s="175"/>
      <c r="M29" s="548"/>
      <c r="N29" s="175"/>
      <c r="O29" s="548"/>
      <c r="P29" s="175"/>
      <c r="Q29" s="568"/>
      <c r="R29" s="262">
        <f>SUM(F29,H29,J29)</f>
        <v>0</v>
      </c>
      <c r="S29" s="632"/>
      <c r="T29" s="634">
        <f>SUM(T18:T28)</f>
        <v>0</v>
      </c>
    </row>
    <row r="30" spans="1:34" s="170" customFormat="1" ht="26.25" customHeight="1" thickBot="1">
      <c r="A30" s="185"/>
      <c r="B30" s="185"/>
      <c r="C30" s="169"/>
      <c r="D30" s="186"/>
      <c r="E30" s="169"/>
      <c r="F30" s="186"/>
      <c r="G30" s="169"/>
      <c r="H30" s="186"/>
      <c r="I30" s="169"/>
      <c r="J30" s="186"/>
      <c r="K30" s="186"/>
      <c r="L30" s="186"/>
      <c r="M30" s="186"/>
      <c r="N30" s="186"/>
      <c r="O30" s="186"/>
      <c r="P30" s="186"/>
      <c r="Q30" s="186"/>
      <c r="R30" s="187"/>
      <c r="S30" s="186"/>
      <c r="T30" s="186"/>
      <c r="U30" s="186"/>
      <c r="V30" s="186"/>
      <c r="W30" s="186"/>
      <c r="X30" s="186"/>
      <c r="Y30" s="186"/>
      <c r="Z30" s="186"/>
      <c r="AA30" s="186"/>
      <c r="AB30" s="186"/>
      <c r="AC30" s="186"/>
      <c r="AD30" s="186"/>
      <c r="AE30" s="186"/>
      <c r="AF30" s="186"/>
      <c r="AG30" s="186"/>
      <c r="AH30" s="186"/>
    </row>
    <row r="31" spans="1:34" ht="26.25" customHeight="1" thickBot="1">
      <c r="A31" s="591" t="s">
        <v>191</v>
      </c>
      <c r="B31" s="555"/>
      <c r="C31" s="562"/>
      <c r="D31" s="563"/>
      <c r="E31" s="562"/>
      <c r="F31" s="563"/>
      <c r="G31" s="562"/>
      <c r="H31" s="563"/>
      <c r="I31" s="562"/>
      <c r="J31" s="563"/>
      <c r="K31" s="601"/>
      <c r="L31" s="602"/>
      <c r="M31" s="551" t="s">
        <v>176</v>
      </c>
      <c r="N31" s="552"/>
      <c r="O31" s="635" t="s">
        <v>177</v>
      </c>
      <c r="P31" s="635"/>
      <c r="Q31" s="553" t="s">
        <v>178</v>
      </c>
      <c r="R31" s="554"/>
      <c r="S31" s="554"/>
      <c r="T31" s="555"/>
    </row>
    <row r="32" spans="1:34" ht="26.25" customHeight="1" thickBot="1">
      <c r="A32" s="592"/>
      <c r="B32" s="593"/>
      <c r="C32" s="172"/>
      <c r="D32" s="172"/>
      <c r="E32" s="172"/>
      <c r="F32" s="172"/>
      <c r="G32" s="172"/>
      <c r="H32" s="172"/>
      <c r="I32" s="172"/>
      <c r="J32" s="172"/>
      <c r="K32" s="198"/>
      <c r="L32" s="198"/>
      <c r="M32" s="172" t="s">
        <v>37</v>
      </c>
      <c r="N32" s="227" t="s">
        <v>162</v>
      </c>
      <c r="O32" s="636" t="s">
        <v>163</v>
      </c>
      <c r="P32" s="636" t="s">
        <v>164</v>
      </c>
      <c r="Q32" s="556"/>
      <c r="R32" s="557"/>
      <c r="S32" s="557"/>
      <c r="T32" s="558"/>
    </row>
    <row r="33" spans="1:20" ht="26.25" customHeight="1">
      <c r="A33" s="598" t="s">
        <v>165</v>
      </c>
      <c r="B33" s="188" t="s">
        <v>166</v>
      </c>
      <c r="C33" s="173"/>
      <c r="D33" s="173"/>
      <c r="E33" s="173"/>
      <c r="F33" s="173"/>
      <c r="G33" s="173"/>
      <c r="H33" s="173"/>
      <c r="I33" s="173"/>
      <c r="J33" s="173"/>
      <c r="K33" s="189"/>
      <c r="L33" s="189"/>
      <c r="M33" s="173"/>
      <c r="N33" s="199"/>
      <c r="O33" s="655"/>
      <c r="P33" s="656"/>
      <c r="Q33" s="543"/>
      <c r="R33" s="544"/>
      <c r="S33" s="544"/>
      <c r="T33" s="545"/>
    </row>
    <row r="34" spans="1:20" ht="26.25" customHeight="1">
      <c r="A34" s="599"/>
      <c r="B34" s="191" t="s">
        <v>167</v>
      </c>
      <c r="C34" s="175"/>
      <c r="D34" s="175"/>
      <c r="E34" s="175"/>
      <c r="F34" s="175"/>
      <c r="G34" s="175"/>
      <c r="H34" s="175"/>
      <c r="I34" s="175"/>
      <c r="J34" s="175"/>
      <c r="K34" s="192"/>
      <c r="L34" s="192"/>
      <c r="M34" s="175"/>
      <c r="N34" s="183"/>
      <c r="O34" s="657"/>
      <c r="P34" s="658"/>
      <c r="Q34" s="543"/>
      <c r="R34" s="544"/>
      <c r="S34" s="544"/>
      <c r="T34" s="545"/>
    </row>
    <row r="35" spans="1:20" ht="26.25" customHeight="1">
      <c r="A35" s="599"/>
      <c r="B35" s="191" t="s">
        <v>168</v>
      </c>
      <c r="C35" s="175"/>
      <c r="D35" s="175"/>
      <c r="E35" s="175"/>
      <c r="F35" s="175"/>
      <c r="G35" s="175"/>
      <c r="H35" s="175"/>
      <c r="I35" s="175"/>
      <c r="J35" s="175"/>
      <c r="K35" s="192"/>
      <c r="L35" s="192"/>
      <c r="M35" s="175"/>
      <c r="N35" s="183"/>
      <c r="O35" s="657"/>
      <c r="P35" s="658"/>
      <c r="Q35" s="543"/>
      <c r="R35" s="544"/>
      <c r="S35" s="544"/>
      <c r="T35" s="545"/>
    </row>
    <row r="36" spans="1:20" ht="26.25" customHeight="1" thickBot="1">
      <c r="A36" s="600"/>
      <c r="B36" s="194" t="s">
        <v>169</v>
      </c>
      <c r="C36" s="177"/>
      <c r="D36" s="178"/>
      <c r="E36" s="177"/>
      <c r="F36" s="178"/>
      <c r="G36" s="177"/>
      <c r="H36" s="178"/>
      <c r="I36" s="177"/>
      <c r="J36" s="178"/>
      <c r="K36" s="195"/>
      <c r="L36" s="196"/>
      <c r="M36" s="177"/>
      <c r="N36" s="177"/>
      <c r="O36" s="659"/>
      <c r="P36" s="643"/>
      <c r="Q36" s="543"/>
      <c r="R36" s="544"/>
      <c r="S36" s="544"/>
      <c r="T36" s="545"/>
    </row>
    <row r="37" spans="1:20" ht="26.25" customHeight="1" thickBot="1">
      <c r="A37" s="604" t="s">
        <v>170</v>
      </c>
      <c r="B37" s="580"/>
      <c r="C37" s="547"/>
      <c r="D37" s="182"/>
      <c r="E37" s="547"/>
      <c r="F37" s="182"/>
      <c r="G37" s="547"/>
      <c r="H37" s="182"/>
      <c r="I37" s="547"/>
      <c r="J37" s="182"/>
      <c r="K37" s="596"/>
      <c r="L37" s="200"/>
      <c r="M37" s="547"/>
      <c r="N37" s="228">
        <f>SUM(D37,F37,H37,J37)</f>
        <v>0</v>
      </c>
      <c r="O37" s="644"/>
      <c r="P37" s="645">
        <f>N37+R19</f>
        <v>0</v>
      </c>
      <c r="Q37" s="543"/>
      <c r="R37" s="544"/>
      <c r="S37" s="544"/>
      <c r="T37" s="545"/>
    </row>
    <row r="38" spans="1:20" ht="26.25" customHeight="1" thickBot="1">
      <c r="A38" s="605" t="s">
        <v>171</v>
      </c>
      <c r="B38" s="578"/>
      <c r="C38" s="547"/>
      <c r="D38" s="175"/>
      <c r="E38" s="547"/>
      <c r="F38" s="175"/>
      <c r="G38" s="547"/>
      <c r="H38" s="175"/>
      <c r="I38" s="547"/>
      <c r="J38" s="175"/>
      <c r="K38" s="596"/>
      <c r="L38" s="192"/>
      <c r="M38" s="547"/>
      <c r="N38" s="183">
        <f t="shared" ref="N38:N47" si="0">SUM(D38,F38,H38,J38)</f>
        <v>0</v>
      </c>
      <c r="O38" s="646"/>
      <c r="P38" s="647">
        <f>N38+R20</f>
        <v>0</v>
      </c>
      <c r="Q38" s="543"/>
      <c r="R38" s="544"/>
      <c r="S38" s="544"/>
      <c r="T38" s="545"/>
    </row>
    <row r="39" spans="1:20" ht="26.25" customHeight="1" thickBot="1">
      <c r="A39" s="608"/>
      <c r="B39" s="609"/>
      <c r="C39" s="547"/>
      <c r="D39" s="175"/>
      <c r="E39" s="547"/>
      <c r="F39" s="175"/>
      <c r="G39" s="547"/>
      <c r="H39" s="175"/>
      <c r="I39" s="547"/>
      <c r="J39" s="175"/>
      <c r="K39" s="596"/>
      <c r="L39" s="192"/>
      <c r="M39" s="547"/>
      <c r="N39" s="201"/>
      <c r="O39" s="646"/>
      <c r="P39" s="660"/>
      <c r="Q39" s="543"/>
      <c r="R39" s="544"/>
      <c r="S39" s="544"/>
      <c r="T39" s="545"/>
    </row>
    <row r="40" spans="1:20" ht="26.25" customHeight="1" thickBot="1">
      <c r="A40" s="608" t="s">
        <v>172</v>
      </c>
      <c r="B40" s="609"/>
      <c r="C40" s="547"/>
      <c r="D40" s="175"/>
      <c r="E40" s="547"/>
      <c r="F40" s="175"/>
      <c r="G40" s="547"/>
      <c r="H40" s="175"/>
      <c r="I40" s="547"/>
      <c r="J40" s="175"/>
      <c r="K40" s="596"/>
      <c r="L40" s="192"/>
      <c r="M40" s="547"/>
      <c r="N40" s="201"/>
      <c r="O40" s="646"/>
      <c r="P40" s="660"/>
      <c r="Q40" s="543"/>
      <c r="R40" s="544"/>
      <c r="S40" s="544"/>
      <c r="T40" s="545"/>
    </row>
    <row r="41" spans="1:20" ht="26.25" customHeight="1" thickBot="1">
      <c r="A41" s="608" t="s">
        <v>173</v>
      </c>
      <c r="B41" s="609"/>
      <c r="C41" s="547"/>
      <c r="D41" s="175"/>
      <c r="E41" s="547"/>
      <c r="F41" s="175"/>
      <c r="G41" s="547"/>
      <c r="H41" s="175"/>
      <c r="I41" s="547"/>
      <c r="J41" s="175"/>
      <c r="K41" s="596"/>
      <c r="L41" s="192"/>
      <c r="M41" s="547"/>
      <c r="N41" s="201"/>
      <c r="O41" s="646"/>
      <c r="P41" s="660"/>
      <c r="Q41" s="543"/>
      <c r="R41" s="544"/>
      <c r="S41" s="544"/>
      <c r="T41" s="545"/>
    </row>
    <row r="42" spans="1:20" ht="26.25" customHeight="1" thickBot="1">
      <c r="A42" s="608" t="s">
        <v>174</v>
      </c>
      <c r="B42" s="609"/>
      <c r="C42" s="547"/>
      <c r="D42" s="175"/>
      <c r="E42" s="547"/>
      <c r="F42" s="175"/>
      <c r="G42" s="547"/>
      <c r="H42" s="175"/>
      <c r="I42" s="547"/>
      <c r="J42" s="175"/>
      <c r="K42" s="596"/>
      <c r="L42" s="192"/>
      <c r="M42" s="547"/>
      <c r="N42" s="201"/>
      <c r="O42" s="646"/>
      <c r="P42" s="660"/>
      <c r="Q42" s="543"/>
      <c r="R42" s="544"/>
      <c r="S42" s="544"/>
      <c r="T42" s="545"/>
    </row>
    <row r="43" spans="1:20" ht="26.25" customHeight="1" thickBot="1">
      <c r="A43" s="610"/>
      <c r="B43" s="611"/>
      <c r="C43" s="547"/>
      <c r="D43" s="175"/>
      <c r="E43" s="547"/>
      <c r="F43" s="175"/>
      <c r="G43" s="547"/>
      <c r="H43" s="175"/>
      <c r="I43" s="547"/>
      <c r="J43" s="175"/>
      <c r="K43" s="596"/>
      <c r="L43" s="192"/>
      <c r="M43" s="547"/>
      <c r="N43" s="201"/>
      <c r="O43" s="646"/>
      <c r="P43" s="660"/>
      <c r="Q43" s="543"/>
      <c r="R43" s="544"/>
      <c r="S43" s="544"/>
      <c r="T43" s="545"/>
    </row>
    <row r="44" spans="1:20" ht="26.25" customHeight="1" thickBot="1">
      <c r="A44" s="610"/>
      <c r="B44" s="611"/>
      <c r="C44" s="547"/>
      <c r="D44" s="175"/>
      <c r="E44" s="547"/>
      <c r="F44" s="175"/>
      <c r="G44" s="547"/>
      <c r="H44" s="175"/>
      <c r="I44" s="547"/>
      <c r="J44" s="175"/>
      <c r="K44" s="596"/>
      <c r="L44" s="192"/>
      <c r="M44" s="547"/>
      <c r="N44" s="201"/>
      <c r="O44" s="646"/>
      <c r="P44" s="660"/>
      <c r="Q44" s="543"/>
      <c r="R44" s="544"/>
      <c r="S44" s="544"/>
      <c r="T44" s="545"/>
    </row>
    <row r="45" spans="1:20" ht="26.25" customHeight="1" thickBot="1">
      <c r="A45" s="610"/>
      <c r="B45" s="611"/>
      <c r="C45" s="547"/>
      <c r="D45" s="175"/>
      <c r="E45" s="547"/>
      <c r="F45" s="175"/>
      <c r="G45" s="547"/>
      <c r="H45" s="175"/>
      <c r="I45" s="547"/>
      <c r="J45" s="175"/>
      <c r="K45" s="596"/>
      <c r="L45" s="192"/>
      <c r="M45" s="547"/>
      <c r="N45" s="201"/>
      <c r="O45" s="646"/>
      <c r="P45" s="660"/>
      <c r="Q45" s="543"/>
      <c r="R45" s="544"/>
      <c r="S45" s="544"/>
      <c r="T45" s="545"/>
    </row>
    <row r="46" spans="1:20" ht="26.25" customHeight="1" thickBot="1">
      <c r="A46" s="605" t="s">
        <v>188</v>
      </c>
      <c r="B46" s="578"/>
      <c r="C46" s="547"/>
      <c r="D46" s="175"/>
      <c r="E46" s="547"/>
      <c r="F46" s="175"/>
      <c r="G46" s="547"/>
      <c r="H46" s="175"/>
      <c r="I46" s="547"/>
      <c r="J46" s="175"/>
      <c r="K46" s="596"/>
      <c r="L46" s="192"/>
      <c r="M46" s="547"/>
      <c r="N46" s="183">
        <f>SUM(D46,F46,H46,J46)</f>
        <v>0</v>
      </c>
      <c r="O46" s="646"/>
      <c r="P46" s="647">
        <f>IF(N46+R28&gt;110000*$C$8,110000*$C$8,N46+R28)</f>
        <v>0</v>
      </c>
      <c r="Q46" s="543"/>
      <c r="R46" s="544"/>
      <c r="S46" s="544"/>
      <c r="T46" s="545"/>
    </row>
    <row r="47" spans="1:20" ht="26.25" customHeight="1" thickBot="1">
      <c r="A47" s="577" t="s">
        <v>175</v>
      </c>
      <c r="B47" s="578"/>
      <c r="C47" s="548"/>
      <c r="D47" s="175"/>
      <c r="E47" s="548"/>
      <c r="F47" s="175"/>
      <c r="G47" s="548"/>
      <c r="H47" s="175"/>
      <c r="I47" s="548"/>
      <c r="J47" s="175"/>
      <c r="K47" s="597"/>
      <c r="L47" s="192"/>
      <c r="M47" s="548"/>
      <c r="N47" s="183">
        <f t="shared" si="0"/>
        <v>0</v>
      </c>
      <c r="O47" s="646"/>
      <c r="P47" s="648">
        <f>SUM(P36:P46)</f>
        <v>0</v>
      </c>
      <c r="Q47" s="543"/>
      <c r="R47" s="544"/>
      <c r="S47" s="544"/>
      <c r="T47" s="545"/>
    </row>
  </sheetData>
  <sheetProtection password="FA31" sheet="1" objects="1" scenarios="1"/>
  <mergeCells count="81">
    <mergeCell ref="A45:B45"/>
    <mergeCell ref="G37:G47"/>
    <mergeCell ref="A47:B47"/>
    <mergeCell ref="A37:B37"/>
    <mergeCell ref="A38:B38"/>
    <mergeCell ref="A39:B39"/>
    <mergeCell ref="A40:B40"/>
    <mergeCell ref="A41:B41"/>
    <mergeCell ref="C37:C47"/>
    <mergeCell ref="E37:E47"/>
    <mergeCell ref="A46:B46"/>
    <mergeCell ref="A42:B42"/>
    <mergeCell ref="A43:B43"/>
    <mergeCell ref="A44:B44"/>
    <mergeCell ref="A13:B14"/>
    <mergeCell ref="A1:B1"/>
    <mergeCell ref="D2:P3"/>
    <mergeCell ref="T2:T3"/>
    <mergeCell ref="J5:L5"/>
    <mergeCell ref="M5:O5"/>
    <mergeCell ref="P5:Q5"/>
    <mergeCell ref="R5:T5"/>
    <mergeCell ref="S13:T13"/>
    <mergeCell ref="C13:D13"/>
    <mergeCell ref="E13:F13"/>
    <mergeCell ref="G13:H13"/>
    <mergeCell ref="I13:J13"/>
    <mergeCell ref="K13:L13"/>
    <mergeCell ref="M13:N13"/>
    <mergeCell ref="O13:P13"/>
    <mergeCell ref="A15:A18"/>
    <mergeCell ref="C19:C29"/>
    <mergeCell ref="E19:E29"/>
    <mergeCell ref="G19:G29"/>
    <mergeCell ref="I19:I29"/>
    <mergeCell ref="A29:B29"/>
    <mergeCell ref="A19:B19"/>
    <mergeCell ref="A20:B20"/>
    <mergeCell ref="A21:B21"/>
    <mergeCell ref="A22:B22"/>
    <mergeCell ref="A23:B23"/>
    <mergeCell ref="A24:B24"/>
    <mergeCell ref="A25:B25"/>
    <mergeCell ref="A26:B26"/>
    <mergeCell ref="A27:B27"/>
    <mergeCell ref="A28:B28"/>
    <mergeCell ref="Q13:R13"/>
    <mergeCell ref="K19:K29"/>
    <mergeCell ref="M19:M29"/>
    <mergeCell ref="O19:O29"/>
    <mergeCell ref="Q19:Q29"/>
    <mergeCell ref="S19:S29"/>
    <mergeCell ref="O31:P31"/>
    <mergeCell ref="Q31:T32"/>
    <mergeCell ref="A33:A36"/>
    <mergeCell ref="Q33:T33"/>
    <mergeCell ref="Q34:T34"/>
    <mergeCell ref="Q35:T35"/>
    <mergeCell ref="Q36:T36"/>
    <mergeCell ref="C31:D31"/>
    <mergeCell ref="E31:F31"/>
    <mergeCell ref="G31:H31"/>
    <mergeCell ref="I31:J31"/>
    <mergeCell ref="K31:L31"/>
    <mergeCell ref="M31:N31"/>
    <mergeCell ref="A31:B32"/>
    <mergeCell ref="I37:I47"/>
    <mergeCell ref="K37:K47"/>
    <mergeCell ref="Q46:T46"/>
    <mergeCell ref="M37:M47"/>
    <mergeCell ref="O37:O47"/>
    <mergeCell ref="Q37:T37"/>
    <mergeCell ref="Q38:T38"/>
    <mergeCell ref="Q39:T39"/>
    <mergeCell ref="Q40:T40"/>
    <mergeCell ref="Q41:T41"/>
    <mergeCell ref="Q42:T42"/>
    <mergeCell ref="Q43:T43"/>
    <mergeCell ref="Q44:T44"/>
    <mergeCell ref="Q45:T45"/>
    <mergeCell ref="Q47:T47"/>
  </mergeCells>
  <phoneticPr fontId="1"/>
  <conditionalFormatting sqref="Q33:T44 Q46:T47">
    <cfRule type="expression" dxfId="2" priority="3" stopIfTrue="1">
      <formula>Q33=""</formula>
    </cfRule>
  </conditionalFormatting>
  <conditionalFormatting sqref="M5 R5">
    <cfRule type="expression" dxfId="1" priority="2" stopIfTrue="1">
      <formula>M5=""</formula>
    </cfRule>
  </conditionalFormatting>
  <conditionalFormatting sqref="Q45:T45">
    <cfRule type="expression" dxfId="0" priority="1" stopIfTrue="1">
      <formula>Q45=""</formula>
    </cfRule>
  </conditionalFormatting>
  <printOptions horizontalCentered="1" verticalCentered="1"/>
  <pageMargins left="0" right="0" top="0.59055118110236227" bottom="0.19685039370078741" header="0" footer="0"/>
  <pageSetup paperSize="9"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F22"/>
  <sheetViews>
    <sheetView workbookViewId="0">
      <selection activeCell="A15" sqref="A15"/>
    </sheetView>
  </sheetViews>
  <sheetFormatPr defaultRowHeight="13.5"/>
  <cols>
    <col min="1" max="1" width="9" style="131" customWidth="1"/>
    <col min="2" max="15" width="9" style="131"/>
    <col min="16" max="16" width="9" style="131" customWidth="1"/>
    <col min="17" max="17" width="9" style="131"/>
    <col min="18" max="18" width="9" style="131" customWidth="1"/>
    <col min="19" max="256" width="9" style="131"/>
    <col min="257" max="257" width="9" style="131" customWidth="1"/>
    <col min="258" max="271" width="9" style="131"/>
    <col min="272" max="272" width="9" style="131" customWidth="1"/>
    <col min="273" max="273" width="9" style="131"/>
    <col min="274" max="274" width="9" style="131" customWidth="1"/>
    <col min="275" max="512" width="9" style="131"/>
    <col min="513" max="513" width="9" style="131" customWidth="1"/>
    <col min="514" max="527" width="9" style="131"/>
    <col min="528" max="528" width="9" style="131" customWidth="1"/>
    <col min="529" max="529" width="9" style="131"/>
    <col min="530" max="530" width="9" style="131" customWidth="1"/>
    <col min="531" max="768" width="9" style="131"/>
    <col min="769" max="769" width="9" style="131" customWidth="1"/>
    <col min="770" max="783" width="9" style="131"/>
    <col min="784" max="784" width="9" style="131" customWidth="1"/>
    <col min="785" max="785" width="9" style="131"/>
    <col min="786" max="786" width="9" style="131" customWidth="1"/>
    <col min="787" max="1024" width="9" style="131"/>
    <col min="1025" max="1025" width="9" style="131" customWidth="1"/>
    <col min="1026" max="1039" width="9" style="131"/>
    <col min="1040" max="1040" width="9" style="131" customWidth="1"/>
    <col min="1041" max="1041" width="9" style="131"/>
    <col min="1042" max="1042" width="9" style="131" customWidth="1"/>
    <col min="1043" max="1280" width="9" style="131"/>
    <col min="1281" max="1281" width="9" style="131" customWidth="1"/>
    <col min="1282" max="1295" width="9" style="131"/>
    <col min="1296" max="1296" width="9" style="131" customWidth="1"/>
    <col min="1297" max="1297" width="9" style="131"/>
    <col min="1298" max="1298" width="9" style="131" customWidth="1"/>
    <col min="1299" max="1536" width="9" style="131"/>
    <col min="1537" max="1537" width="9" style="131" customWidth="1"/>
    <col min="1538" max="1551" width="9" style="131"/>
    <col min="1552" max="1552" width="9" style="131" customWidth="1"/>
    <col min="1553" max="1553" width="9" style="131"/>
    <col min="1554" max="1554" width="9" style="131" customWidth="1"/>
    <col min="1555" max="1792" width="9" style="131"/>
    <col min="1793" max="1793" width="9" style="131" customWidth="1"/>
    <col min="1794" max="1807" width="9" style="131"/>
    <col min="1808" max="1808" width="9" style="131" customWidth="1"/>
    <col min="1809" max="1809" width="9" style="131"/>
    <col min="1810" max="1810" width="9" style="131" customWidth="1"/>
    <col min="1811" max="2048" width="9" style="131"/>
    <col min="2049" max="2049" width="9" style="131" customWidth="1"/>
    <col min="2050" max="2063" width="9" style="131"/>
    <col min="2064" max="2064" width="9" style="131" customWidth="1"/>
    <col min="2065" max="2065" width="9" style="131"/>
    <col min="2066" max="2066" width="9" style="131" customWidth="1"/>
    <col min="2067" max="2304" width="9" style="131"/>
    <col min="2305" max="2305" width="9" style="131" customWidth="1"/>
    <col min="2306" max="2319" width="9" style="131"/>
    <col min="2320" max="2320" width="9" style="131" customWidth="1"/>
    <col min="2321" max="2321" width="9" style="131"/>
    <col min="2322" max="2322" width="9" style="131" customWidth="1"/>
    <col min="2323" max="2560" width="9" style="131"/>
    <col min="2561" max="2561" width="9" style="131" customWidth="1"/>
    <col min="2562" max="2575" width="9" style="131"/>
    <col min="2576" max="2576" width="9" style="131" customWidth="1"/>
    <col min="2577" max="2577" width="9" style="131"/>
    <col min="2578" max="2578" width="9" style="131" customWidth="1"/>
    <col min="2579" max="2816" width="9" style="131"/>
    <col min="2817" max="2817" width="9" style="131" customWidth="1"/>
    <col min="2818" max="2831" width="9" style="131"/>
    <col min="2832" max="2832" width="9" style="131" customWidth="1"/>
    <col min="2833" max="2833" width="9" style="131"/>
    <col min="2834" max="2834" width="9" style="131" customWidth="1"/>
    <col min="2835" max="3072" width="9" style="131"/>
    <col min="3073" max="3073" width="9" style="131" customWidth="1"/>
    <col min="3074" max="3087" width="9" style="131"/>
    <col min="3088" max="3088" width="9" style="131" customWidth="1"/>
    <col min="3089" max="3089" width="9" style="131"/>
    <col min="3090" max="3090" width="9" style="131" customWidth="1"/>
    <col min="3091" max="3328" width="9" style="131"/>
    <col min="3329" max="3329" width="9" style="131" customWidth="1"/>
    <col min="3330" max="3343" width="9" style="131"/>
    <col min="3344" max="3344" width="9" style="131" customWidth="1"/>
    <col min="3345" max="3345" width="9" style="131"/>
    <col min="3346" max="3346" width="9" style="131" customWidth="1"/>
    <col min="3347" max="3584" width="9" style="131"/>
    <col min="3585" max="3585" width="9" style="131" customWidth="1"/>
    <col min="3586" max="3599" width="9" style="131"/>
    <col min="3600" max="3600" width="9" style="131" customWidth="1"/>
    <col min="3601" max="3601" width="9" style="131"/>
    <col min="3602" max="3602" width="9" style="131" customWidth="1"/>
    <col min="3603" max="3840" width="9" style="131"/>
    <col min="3841" max="3841" width="9" style="131" customWidth="1"/>
    <col min="3842" max="3855" width="9" style="131"/>
    <col min="3856" max="3856" width="9" style="131" customWidth="1"/>
    <col min="3857" max="3857" width="9" style="131"/>
    <col min="3858" max="3858" width="9" style="131" customWidth="1"/>
    <col min="3859" max="4096" width="9" style="131"/>
    <col min="4097" max="4097" width="9" style="131" customWidth="1"/>
    <col min="4098" max="4111" width="9" style="131"/>
    <col min="4112" max="4112" width="9" style="131" customWidth="1"/>
    <col min="4113" max="4113" width="9" style="131"/>
    <col min="4114" max="4114" width="9" style="131" customWidth="1"/>
    <col min="4115" max="4352" width="9" style="131"/>
    <col min="4353" max="4353" width="9" style="131" customWidth="1"/>
    <col min="4354" max="4367" width="9" style="131"/>
    <col min="4368" max="4368" width="9" style="131" customWidth="1"/>
    <col min="4369" max="4369" width="9" style="131"/>
    <col min="4370" max="4370" width="9" style="131" customWidth="1"/>
    <col min="4371" max="4608" width="9" style="131"/>
    <col min="4609" max="4609" width="9" style="131" customWidth="1"/>
    <col min="4610" max="4623" width="9" style="131"/>
    <col min="4624" max="4624" width="9" style="131" customWidth="1"/>
    <col min="4625" max="4625" width="9" style="131"/>
    <col min="4626" max="4626" width="9" style="131" customWidth="1"/>
    <col min="4627" max="4864" width="9" style="131"/>
    <col min="4865" max="4865" width="9" style="131" customWidth="1"/>
    <col min="4866" max="4879" width="9" style="131"/>
    <col min="4880" max="4880" width="9" style="131" customWidth="1"/>
    <col min="4881" max="4881" width="9" style="131"/>
    <col min="4882" max="4882" width="9" style="131" customWidth="1"/>
    <col min="4883" max="5120" width="9" style="131"/>
    <col min="5121" max="5121" width="9" style="131" customWidth="1"/>
    <col min="5122" max="5135" width="9" style="131"/>
    <col min="5136" max="5136" width="9" style="131" customWidth="1"/>
    <col min="5137" max="5137" width="9" style="131"/>
    <col min="5138" max="5138" width="9" style="131" customWidth="1"/>
    <col min="5139" max="5376" width="9" style="131"/>
    <col min="5377" max="5377" width="9" style="131" customWidth="1"/>
    <col min="5378" max="5391" width="9" style="131"/>
    <col min="5392" max="5392" width="9" style="131" customWidth="1"/>
    <col min="5393" max="5393" width="9" style="131"/>
    <col min="5394" max="5394" width="9" style="131" customWidth="1"/>
    <col min="5395" max="5632" width="9" style="131"/>
    <col min="5633" max="5633" width="9" style="131" customWidth="1"/>
    <col min="5634" max="5647" width="9" style="131"/>
    <col min="5648" max="5648" width="9" style="131" customWidth="1"/>
    <col min="5649" max="5649" width="9" style="131"/>
    <col min="5650" max="5650" width="9" style="131" customWidth="1"/>
    <col min="5651" max="5888" width="9" style="131"/>
    <col min="5889" max="5889" width="9" style="131" customWidth="1"/>
    <col min="5890" max="5903" width="9" style="131"/>
    <col min="5904" max="5904" width="9" style="131" customWidth="1"/>
    <col min="5905" max="5905" width="9" style="131"/>
    <col min="5906" max="5906" width="9" style="131" customWidth="1"/>
    <col min="5907" max="6144" width="9" style="131"/>
    <col min="6145" max="6145" width="9" style="131" customWidth="1"/>
    <col min="6146" max="6159" width="9" style="131"/>
    <col min="6160" max="6160" width="9" style="131" customWidth="1"/>
    <col min="6161" max="6161" width="9" style="131"/>
    <col min="6162" max="6162" width="9" style="131" customWidth="1"/>
    <col min="6163" max="6400" width="9" style="131"/>
    <col min="6401" max="6401" width="9" style="131" customWidth="1"/>
    <col min="6402" max="6415" width="9" style="131"/>
    <col min="6416" max="6416" width="9" style="131" customWidth="1"/>
    <col min="6417" max="6417" width="9" style="131"/>
    <col min="6418" max="6418" width="9" style="131" customWidth="1"/>
    <col min="6419" max="6656" width="9" style="131"/>
    <col min="6657" max="6657" width="9" style="131" customWidth="1"/>
    <col min="6658" max="6671" width="9" style="131"/>
    <col min="6672" max="6672" width="9" style="131" customWidth="1"/>
    <col min="6673" max="6673" width="9" style="131"/>
    <col min="6674" max="6674" width="9" style="131" customWidth="1"/>
    <col min="6675" max="6912" width="9" style="131"/>
    <col min="6913" max="6913" width="9" style="131" customWidth="1"/>
    <col min="6914" max="6927" width="9" style="131"/>
    <col min="6928" max="6928" width="9" style="131" customWidth="1"/>
    <col min="6929" max="6929" width="9" style="131"/>
    <col min="6930" max="6930" width="9" style="131" customWidth="1"/>
    <col min="6931" max="7168" width="9" style="131"/>
    <col min="7169" max="7169" width="9" style="131" customWidth="1"/>
    <col min="7170" max="7183" width="9" style="131"/>
    <col min="7184" max="7184" width="9" style="131" customWidth="1"/>
    <col min="7185" max="7185" width="9" style="131"/>
    <col min="7186" max="7186" width="9" style="131" customWidth="1"/>
    <col min="7187" max="7424" width="9" style="131"/>
    <col min="7425" max="7425" width="9" style="131" customWidth="1"/>
    <col min="7426" max="7439" width="9" style="131"/>
    <col min="7440" max="7440" width="9" style="131" customWidth="1"/>
    <col min="7441" max="7441" width="9" style="131"/>
    <col min="7442" max="7442" width="9" style="131" customWidth="1"/>
    <col min="7443" max="7680" width="9" style="131"/>
    <col min="7681" max="7681" width="9" style="131" customWidth="1"/>
    <col min="7682" max="7695" width="9" style="131"/>
    <col min="7696" max="7696" width="9" style="131" customWidth="1"/>
    <col min="7697" max="7697" width="9" style="131"/>
    <col min="7698" max="7698" width="9" style="131" customWidth="1"/>
    <col min="7699" max="7936" width="9" style="131"/>
    <col min="7937" max="7937" width="9" style="131" customWidth="1"/>
    <col min="7938" max="7951" width="9" style="131"/>
    <col min="7952" max="7952" width="9" style="131" customWidth="1"/>
    <col min="7953" max="7953" width="9" style="131"/>
    <col min="7954" max="7954" width="9" style="131" customWidth="1"/>
    <col min="7955" max="8192" width="9" style="131"/>
    <col min="8193" max="8193" width="9" style="131" customWidth="1"/>
    <col min="8194" max="8207" width="9" style="131"/>
    <col min="8208" max="8208" width="9" style="131" customWidth="1"/>
    <col min="8209" max="8209" width="9" style="131"/>
    <col min="8210" max="8210" width="9" style="131" customWidth="1"/>
    <col min="8211" max="8448" width="9" style="131"/>
    <col min="8449" max="8449" width="9" style="131" customWidth="1"/>
    <col min="8450" max="8463" width="9" style="131"/>
    <col min="8464" max="8464" width="9" style="131" customWidth="1"/>
    <col min="8465" max="8465" width="9" style="131"/>
    <col min="8466" max="8466" width="9" style="131" customWidth="1"/>
    <col min="8467" max="8704" width="9" style="131"/>
    <col min="8705" max="8705" width="9" style="131" customWidth="1"/>
    <col min="8706" max="8719" width="9" style="131"/>
    <col min="8720" max="8720" width="9" style="131" customWidth="1"/>
    <col min="8721" max="8721" width="9" style="131"/>
    <col min="8722" max="8722" width="9" style="131" customWidth="1"/>
    <col min="8723" max="8960" width="9" style="131"/>
    <col min="8961" max="8961" width="9" style="131" customWidth="1"/>
    <col min="8962" max="8975" width="9" style="131"/>
    <col min="8976" max="8976" width="9" style="131" customWidth="1"/>
    <col min="8977" max="8977" width="9" style="131"/>
    <col min="8978" max="8978" width="9" style="131" customWidth="1"/>
    <col min="8979" max="9216" width="9" style="131"/>
    <col min="9217" max="9217" width="9" style="131" customWidth="1"/>
    <col min="9218" max="9231" width="9" style="131"/>
    <col min="9232" max="9232" width="9" style="131" customWidth="1"/>
    <col min="9233" max="9233" width="9" style="131"/>
    <col min="9234" max="9234" width="9" style="131" customWidth="1"/>
    <col min="9235" max="9472" width="9" style="131"/>
    <col min="9473" max="9473" width="9" style="131" customWidth="1"/>
    <col min="9474" max="9487" width="9" style="131"/>
    <col min="9488" max="9488" width="9" style="131" customWidth="1"/>
    <col min="9489" max="9489" width="9" style="131"/>
    <col min="9490" max="9490" width="9" style="131" customWidth="1"/>
    <col min="9491" max="9728" width="9" style="131"/>
    <col min="9729" max="9729" width="9" style="131" customWidth="1"/>
    <col min="9730" max="9743" width="9" style="131"/>
    <col min="9744" max="9744" width="9" style="131" customWidth="1"/>
    <col min="9745" max="9745" width="9" style="131"/>
    <col min="9746" max="9746" width="9" style="131" customWidth="1"/>
    <col min="9747" max="9984" width="9" style="131"/>
    <col min="9985" max="9985" width="9" style="131" customWidth="1"/>
    <col min="9986" max="9999" width="9" style="131"/>
    <col min="10000" max="10000" width="9" style="131" customWidth="1"/>
    <col min="10001" max="10001" width="9" style="131"/>
    <col min="10002" max="10002" width="9" style="131" customWidth="1"/>
    <col min="10003" max="10240" width="9" style="131"/>
    <col min="10241" max="10241" width="9" style="131" customWidth="1"/>
    <col min="10242" max="10255" width="9" style="131"/>
    <col min="10256" max="10256" width="9" style="131" customWidth="1"/>
    <col min="10257" max="10257" width="9" style="131"/>
    <col min="10258" max="10258" width="9" style="131" customWidth="1"/>
    <col min="10259" max="10496" width="9" style="131"/>
    <col min="10497" max="10497" width="9" style="131" customWidth="1"/>
    <col min="10498" max="10511" width="9" style="131"/>
    <col min="10512" max="10512" width="9" style="131" customWidth="1"/>
    <col min="10513" max="10513" width="9" style="131"/>
    <col min="10514" max="10514" width="9" style="131" customWidth="1"/>
    <col min="10515" max="10752" width="9" style="131"/>
    <col min="10753" max="10753" width="9" style="131" customWidth="1"/>
    <col min="10754" max="10767" width="9" style="131"/>
    <col min="10768" max="10768" width="9" style="131" customWidth="1"/>
    <col min="10769" max="10769" width="9" style="131"/>
    <col min="10770" max="10770" width="9" style="131" customWidth="1"/>
    <col min="10771" max="11008" width="9" style="131"/>
    <col min="11009" max="11009" width="9" style="131" customWidth="1"/>
    <col min="11010" max="11023" width="9" style="131"/>
    <col min="11024" max="11024" width="9" style="131" customWidth="1"/>
    <col min="11025" max="11025" width="9" style="131"/>
    <col min="11026" max="11026" width="9" style="131" customWidth="1"/>
    <col min="11027" max="11264" width="9" style="131"/>
    <col min="11265" max="11265" width="9" style="131" customWidth="1"/>
    <col min="11266" max="11279" width="9" style="131"/>
    <col min="11280" max="11280" width="9" style="131" customWidth="1"/>
    <col min="11281" max="11281" width="9" style="131"/>
    <col min="11282" max="11282" width="9" style="131" customWidth="1"/>
    <col min="11283" max="11520" width="9" style="131"/>
    <col min="11521" max="11521" width="9" style="131" customWidth="1"/>
    <col min="11522" max="11535" width="9" style="131"/>
    <col min="11536" max="11536" width="9" style="131" customWidth="1"/>
    <col min="11537" max="11537" width="9" style="131"/>
    <col min="11538" max="11538" width="9" style="131" customWidth="1"/>
    <col min="11539" max="11776" width="9" style="131"/>
    <col min="11777" max="11777" width="9" style="131" customWidth="1"/>
    <col min="11778" max="11791" width="9" style="131"/>
    <col min="11792" max="11792" width="9" style="131" customWidth="1"/>
    <col min="11793" max="11793" width="9" style="131"/>
    <col min="11794" max="11794" width="9" style="131" customWidth="1"/>
    <col min="11795" max="12032" width="9" style="131"/>
    <col min="12033" max="12033" width="9" style="131" customWidth="1"/>
    <col min="12034" max="12047" width="9" style="131"/>
    <col min="12048" max="12048" width="9" style="131" customWidth="1"/>
    <col min="12049" max="12049" width="9" style="131"/>
    <col min="12050" max="12050" width="9" style="131" customWidth="1"/>
    <col min="12051" max="12288" width="9" style="131"/>
    <col min="12289" max="12289" width="9" style="131" customWidth="1"/>
    <col min="12290" max="12303" width="9" style="131"/>
    <col min="12304" max="12304" width="9" style="131" customWidth="1"/>
    <col min="12305" max="12305" width="9" style="131"/>
    <col min="12306" max="12306" width="9" style="131" customWidth="1"/>
    <col min="12307" max="12544" width="9" style="131"/>
    <col min="12545" max="12545" width="9" style="131" customWidth="1"/>
    <col min="12546" max="12559" width="9" style="131"/>
    <col min="12560" max="12560" width="9" style="131" customWidth="1"/>
    <col min="12561" max="12561" width="9" style="131"/>
    <col min="12562" max="12562" width="9" style="131" customWidth="1"/>
    <col min="12563" max="12800" width="9" style="131"/>
    <col min="12801" max="12801" width="9" style="131" customWidth="1"/>
    <col min="12802" max="12815" width="9" style="131"/>
    <col min="12816" max="12816" width="9" style="131" customWidth="1"/>
    <col min="12817" max="12817" width="9" style="131"/>
    <col min="12818" max="12818" width="9" style="131" customWidth="1"/>
    <col min="12819" max="13056" width="9" style="131"/>
    <col min="13057" max="13057" width="9" style="131" customWidth="1"/>
    <col min="13058" max="13071" width="9" style="131"/>
    <col min="13072" max="13072" width="9" style="131" customWidth="1"/>
    <col min="13073" max="13073" width="9" style="131"/>
    <col min="13074" max="13074" width="9" style="131" customWidth="1"/>
    <col min="13075" max="13312" width="9" style="131"/>
    <col min="13313" max="13313" width="9" style="131" customWidth="1"/>
    <col min="13314" max="13327" width="9" style="131"/>
    <col min="13328" max="13328" width="9" style="131" customWidth="1"/>
    <col min="13329" max="13329" width="9" style="131"/>
    <col min="13330" max="13330" width="9" style="131" customWidth="1"/>
    <col min="13331" max="13568" width="9" style="131"/>
    <col min="13569" max="13569" width="9" style="131" customWidth="1"/>
    <col min="13570" max="13583" width="9" style="131"/>
    <col min="13584" max="13584" width="9" style="131" customWidth="1"/>
    <col min="13585" max="13585" width="9" style="131"/>
    <col min="13586" max="13586" width="9" style="131" customWidth="1"/>
    <col min="13587" max="13824" width="9" style="131"/>
    <col min="13825" max="13825" width="9" style="131" customWidth="1"/>
    <col min="13826" max="13839" width="9" style="131"/>
    <col min="13840" max="13840" width="9" style="131" customWidth="1"/>
    <col min="13841" max="13841" width="9" style="131"/>
    <col min="13842" max="13842" width="9" style="131" customWidth="1"/>
    <col min="13843" max="14080" width="9" style="131"/>
    <col min="14081" max="14081" width="9" style="131" customWidth="1"/>
    <col min="14082" max="14095" width="9" style="131"/>
    <col min="14096" max="14096" width="9" style="131" customWidth="1"/>
    <col min="14097" max="14097" width="9" style="131"/>
    <col min="14098" max="14098" width="9" style="131" customWidth="1"/>
    <col min="14099" max="14336" width="9" style="131"/>
    <col min="14337" max="14337" width="9" style="131" customWidth="1"/>
    <col min="14338" max="14351" width="9" style="131"/>
    <col min="14352" max="14352" width="9" style="131" customWidth="1"/>
    <col min="14353" max="14353" width="9" style="131"/>
    <col min="14354" max="14354" width="9" style="131" customWidth="1"/>
    <col min="14355" max="14592" width="9" style="131"/>
    <col min="14593" max="14593" width="9" style="131" customWidth="1"/>
    <col min="14594" max="14607" width="9" style="131"/>
    <col min="14608" max="14608" width="9" style="131" customWidth="1"/>
    <col min="14609" max="14609" width="9" style="131"/>
    <col min="14610" max="14610" width="9" style="131" customWidth="1"/>
    <col min="14611" max="14848" width="9" style="131"/>
    <col min="14849" max="14849" width="9" style="131" customWidth="1"/>
    <col min="14850" max="14863" width="9" style="131"/>
    <col min="14864" max="14864" width="9" style="131" customWidth="1"/>
    <col min="14865" max="14865" width="9" style="131"/>
    <col min="14866" max="14866" width="9" style="131" customWidth="1"/>
    <col min="14867" max="15104" width="9" style="131"/>
    <col min="15105" max="15105" width="9" style="131" customWidth="1"/>
    <col min="15106" max="15119" width="9" style="131"/>
    <col min="15120" max="15120" width="9" style="131" customWidth="1"/>
    <col min="15121" max="15121" width="9" style="131"/>
    <col min="15122" max="15122" width="9" style="131" customWidth="1"/>
    <col min="15123" max="15360" width="9" style="131"/>
    <col min="15361" max="15361" width="9" style="131" customWidth="1"/>
    <col min="15362" max="15375" width="9" style="131"/>
    <col min="15376" max="15376" width="9" style="131" customWidth="1"/>
    <col min="15377" max="15377" width="9" style="131"/>
    <col min="15378" max="15378" width="9" style="131" customWidth="1"/>
    <col min="15379" max="15616" width="9" style="131"/>
    <col min="15617" max="15617" width="9" style="131" customWidth="1"/>
    <col min="15618" max="15631" width="9" style="131"/>
    <col min="15632" max="15632" width="9" style="131" customWidth="1"/>
    <col min="15633" max="15633" width="9" style="131"/>
    <col min="15634" max="15634" width="9" style="131" customWidth="1"/>
    <col min="15635" max="15872" width="9" style="131"/>
    <col min="15873" max="15873" width="9" style="131" customWidth="1"/>
    <col min="15874" max="15887" width="9" style="131"/>
    <col min="15888" max="15888" width="9" style="131" customWidth="1"/>
    <col min="15889" max="15889" width="9" style="131"/>
    <col min="15890" max="15890" width="9" style="131" customWidth="1"/>
    <col min="15891" max="16128" width="9" style="131"/>
    <col min="16129" max="16129" width="9" style="131" customWidth="1"/>
    <col min="16130" max="16143" width="9" style="131"/>
    <col min="16144" max="16144" width="9" style="131" customWidth="1"/>
    <col min="16145" max="16145" width="9" style="131"/>
    <col min="16146" max="16146" width="9" style="131" customWidth="1"/>
    <col min="16147" max="16384" width="9" style="131"/>
  </cols>
  <sheetData>
    <row r="1" spans="1:32">
      <c r="A1" s="280">
        <v>44986</v>
      </c>
      <c r="B1" s="130">
        <v>1</v>
      </c>
      <c r="C1" s="130">
        <v>2</v>
      </c>
      <c r="D1" s="130">
        <v>3</v>
      </c>
      <c r="E1" s="130">
        <v>4</v>
      </c>
      <c r="F1" s="130">
        <v>5</v>
      </c>
      <c r="G1" s="130">
        <v>6</v>
      </c>
      <c r="H1" s="130">
        <v>7</v>
      </c>
      <c r="I1" s="130">
        <v>8</v>
      </c>
      <c r="J1" s="130">
        <v>9</v>
      </c>
      <c r="K1" s="130">
        <v>10</v>
      </c>
      <c r="L1" s="130">
        <v>11</v>
      </c>
      <c r="M1" s="130">
        <v>12</v>
      </c>
      <c r="N1" s="130">
        <v>13</v>
      </c>
      <c r="O1" s="130">
        <v>14</v>
      </c>
      <c r="P1" s="130">
        <v>15</v>
      </c>
      <c r="Q1" s="130">
        <v>16</v>
      </c>
      <c r="R1" s="130">
        <v>17</v>
      </c>
      <c r="S1" s="130">
        <v>18</v>
      </c>
      <c r="T1" s="130">
        <v>19</v>
      </c>
      <c r="U1" s="130">
        <v>20</v>
      </c>
      <c r="V1" s="130">
        <v>21</v>
      </c>
      <c r="W1" s="130">
        <v>22</v>
      </c>
      <c r="X1" s="130">
        <v>23</v>
      </c>
      <c r="Y1" s="130">
        <v>24</v>
      </c>
      <c r="Z1" s="130">
        <v>25</v>
      </c>
      <c r="AA1" s="130">
        <v>26</v>
      </c>
      <c r="AB1" s="130">
        <v>27</v>
      </c>
      <c r="AC1" s="130">
        <v>28</v>
      </c>
      <c r="AD1" s="130">
        <v>29</v>
      </c>
      <c r="AE1" s="130">
        <v>30</v>
      </c>
      <c r="AF1" s="130">
        <v>31</v>
      </c>
    </row>
    <row r="2" spans="1:32">
      <c r="A2" s="132" t="s">
        <v>138</v>
      </c>
      <c r="B2" s="133">
        <f>A1</f>
        <v>44986</v>
      </c>
      <c r="C2" s="133">
        <f>B2+1</f>
        <v>44987</v>
      </c>
      <c r="D2" s="133">
        <f t="shared" ref="D2:AF2" si="0">C2+1</f>
        <v>44988</v>
      </c>
      <c r="E2" s="133">
        <f t="shared" si="0"/>
        <v>44989</v>
      </c>
      <c r="F2" s="133">
        <f t="shared" si="0"/>
        <v>44990</v>
      </c>
      <c r="G2" s="133">
        <f>F2+1</f>
        <v>44991</v>
      </c>
      <c r="H2" s="133">
        <f t="shared" si="0"/>
        <v>44992</v>
      </c>
      <c r="I2" s="133">
        <f t="shared" si="0"/>
        <v>44993</v>
      </c>
      <c r="J2" s="133">
        <f>I2+1</f>
        <v>44994</v>
      </c>
      <c r="K2" s="133">
        <f>J2+1</f>
        <v>44995</v>
      </c>
      <c r="L2" s="133">
        <f t="shared" si="0"/>
        <v>44996</v>
      </c>
      <c r="M2" s="133">
        <f t="shared" si="0"/>
        <v>44997</v>
      </c>
      <c r="N2" s="133">
        <f t="shared" si="0"/>
        <v>44998</v>
      </c>
      <c r="O2" s="133">
        <f t="shared" si="0"/>
        <v>44999</v>
      </c>
      <c r="P2" s="133">
        <f t="shared" si="0"/>
        <v>45000</v>
      </c>
      <c r="Q2" s="133">
        <f t="shared" si="0"/>
        <v>45001</v>
      </c>
      <c r="R2" s="133">
        <f t="shared" si="0"/>
        <v>45002</v>
      </c>
      <c r="S2" s="133">
        <f t="shared" si="0"/>
        <v>45003</v>
      </c>
      <c r="T2" s="133">
        <f t="shared" si="0"/>
        <v>45004</v>
      </c>
      <c r="U2" s="133">
        <f t="shared" si="0"/>
        <v>45005</v>
      </c>
      <c r="V2" s="133">
        <f t="shared" si="0"/>
        <v>45006</v>
      </c>
      <c r="W2" s="133">
        <f t="shared" si="0"/>
        <v>45007</v>
      </c>
      <c r="X2" s="133">
        <f t="shared" si="0"/>
        <v>45008</v>
      </c>
      <c r="Y2" s="133">
        <f t="shared" si="0"/>
        <v>45009</v>
      </c>
      <c r="Z2" s="133">
        <f t="shared" si="0"/>
        <v>45010</v>
      </c>
      <c r="AA2" s="133">
        <f t="shared" si="0"/>
        <v>45011</v>
      </c>
      <c r="AB2" s="133">
        <f t="shared" si="0"/>
        <v>45012</v>
      </c>
      <c r="AC2" s="133">
        <f t="shared" si="0"/>
        <v>45013</v>
      </c>
      <c r="AD2" s="133">
        <f t="shared" si="0"/>
        <v>45014</v>
      </c>
      <c r="AE2" s="133">
        <f t="shared" si="0"/>
        <v>45015</v>
      </c>
      <c r="AF2" s="133">
        <f t="shared" si="0"/>
        <v>45016</v>
      </c>
    </row>
    <row r="3" spans="1:32">
      <c r="A3" s="132" t="s">
        <v>139</v>
      </c>
      <c r="B3" s="133">
        <f>B2+31</f>
        <v>45017</v>
      </c>
      <c r="C3" s="133">
        <f t="shared" ref="C3:AE11" si="1">B3+1</f>
        <v>45018</v>
      </c>
      <c r="D3" s="133">
        <f t="shared" si="1"/>
        <v>45019</v>
      </c>
      <c r="E3" s="133">
        <f t="shared" si="1"/>
        <v>45020</v>
      </c>
      <c r="F3" s="133">
        <f t="shared" si="1"/>
        <v>45021</v>
      </c>
      <c r="G3" s="133">
        <f t="shared" si="1"/>
        <v>45022</v>
      </c>
      <c r="H3" s="133">
        <f>G3+1</f>
        <v>45023</v>
      </c>
      <c r="I3" s="133">
        <f t="shared" si="1"/>
        <v>45024</v>
      </c>
      <c r="J3" s="133">
        <f t="shared" si="1"/>
        <v>45025</v>
      </c>
      <c r="K3" s="133">
        <f t="shared" si="1"/>
        <v>45026</v>
      </c>
      <c r="L3" s="133">
        <f t="shared" si="1"/>
        <v>45027</v>
      </c>
      <c r="M3" s="133">
        <f t="shared" si="1"/>
        <v>45028</v>
      </c>
      <c r="N3" s="133">
        <f t="shared" si="1"/>
        <v>45029</v>
      </c>
      <c r="O3" s="133">
        <f t="shared" si="1"/>
        <v>45030</v>
      </c>
      <c r="P3" s="133">
        <f t="shared" si="1"/>
        <v>45031</v>
      </c>
      <c r="Q3" s="133">
        <f t="shared" si="1"/>
        <v>45032</v>
      </c>
      <c r="R3" s="133">
        <f t="shared" si="1"/>
        <v>45033</v>
      </c>
      <c r="S3" s="133">
        <f t="shared" si="1"/>
        <v>45034</v>
      </c>
      <c r="T3" s="133">
        <f t="shared" si="1"/>
        <v>45035</v>
      </c>
      <c r="U3" s="133">
        <f t="shared" si="1"/>
        <v>45036</v>
      </c>
      <c r="V3" s="133">
        <f t="shared" si="1"/>
        <v>45037</v>
      </c>
      <c r="W3" s="133">
        <f t="shared" si="1"/>
        <v>45038</v>
      </c>
      <c r="X3" s="133">
        <f t="shared" si="1"/>
        <v>45039</v>
      </c>
      <c r="Y3" s="133">
        <f t="shared" si="1"/>
        <v>45040</v>
      </c>
      <c r="Z3" s="133">
        <f t="shared" si="1"/>
        <v>45041</v>
      </c>
      <c r="AA3" s="133">
        <f t="shared" si="1"/>
        <v>45042</v>
      </c>
      <c r="AB3" s="133">
        <f t="shared" si="1"/>
        <v>45043</v>
      </c>
      <c r="AC3" s="133">
        <f t="shared" si="1"/>
        <v>45044</v>
      </c>
      <c r="AD3" s="133">
        <f t="shared" si="1"/>
        <v>45045</v>
      </c>
      <c r="AE3" s="133">
        <f t="shared" si="1"/>
        <v>45046</v>
      </c>
      <c r="AF3" s="133"/>
    </row>
    <row r="4" spans="1:32">
      <c r="A4" s="132" t="s">
        <v>140</v>
      </c>
      <c r="B4" s="133">
        <f>B3+30</f>
        <v>45047</v>
      </c>
      <c r="C4" s="133">
        <f t="shared" si="1"/>
        <v>45048</v>
      </c>
      <c r="D4" s="133">
        <f t="shared" si="1"/>
        <v>45049</v>
      </c>
      <c r="E4" s="133">
        <f t="shared" si="1"/>
        <v>45050</v>
      </c>
      <c r="F4" s="133">
        <f t="shared" si="1"/>
        <v>45051</v>
      </c>
      <c r="G4" s="133">
        <f t="shared" si="1"/>
        <v>45052</v>
      </c>
      <c r="H4" s="133">
        <f t="shared" si="1"/>
        <v>45053</v>
      </c>
      <c r="I4" s="133">
        <f t="shared" si="1"/>
        <v>45054</v>
      </c>
      <c r="J4" s="133">
        <f t="shared" si="1"/>
        <v>45055</v>
      </c>
      <c r="K4" s="133">
        <f t="shared" si="1"/>
        <v>45056</v>
      </c>
      <c r="L4" s="133">
        <f t="shared" si="1"/>
        <v>45057</v>
      </c>
      <c r="M4" s="133">
        <f t="shared" si="1"/>
        <v>45058</v>
      </c>
      <c r="N4" s="133">
        <f t="shared" si="1"/>
        <v>45059</v>
      </c>
      <c r="O4" s="133">
        <f t="shared" si="1"/>
        <v>45060</v>
      </c>
      <c r="P4" s="133">
        <f t="shared" si="1"/>
        <v>45061</v>
      </c>
      <c r="Q4" s="133">
        <f t="shared" si="1"/>
        <v>45062</v>
      </c>
      <c r="R4" s="133">
        <f t="shared" si="1"/>
        <v>45063</v>
      </c>
      <c r="S4" s="133">
        <f t="shared" si="1"/>
        <v>45064</v>
      </c>
      <c r="T4" s="133">
        <f t="shared" si="1"/>
        <v>45065</v>
      </c>
      <c r="U4" s="133">
        <f t="shared" si="1"/>
        <v>45066</v>
      </c>
      <c r="V4" s="133">
        <f t="shared" si="1"/>
        <v>45067</v>
      </c>
      <c r="W4" s="133">
        <f t="shared" si="1"/>
        <v>45068</v>
      </c>
      <c r="X4" s="133">
        <f t="shared" si="1"/>
        <v>45069</v>
      </c>
      <c r="Y4" s="133">
        <f t="shared" si="1"/>
        <v>45070</v>
      </c>
      <c r="Z4" s="133">
        <f t="shared" si="1"/>
        <v>45071</v>
      </c>
      <c r="AA4" s="133">
        <f t="shared" si="1"/>
        <v>45072</v>
      </c>
      <c r="AB4" s="133">
        <f t="shared" si="1"/>
        <v>45073</v>
      </c>
      <c r="AC4" s="133">
        <f t="shared" si="1"/>
        <v>45074</v>
      </c>
      <c r="AD4" s="133">
        <f t="shared" si="1"/>
        <v>45075</v>
      </c>
      <c r="AE4" s="133">
        <f t="shared" si="1"/>
        <v>45076</v>
      </c>
      <c r="AF4" s="133">
        <f t="shared" ref="AF4" si="2">AE4+1</f>
        <v>45077</v>
      </c>
    </row>
    <row r="5" spans="1:32">
      <c r="A5" s="132" t="s">
        <v>141</v>
      </c>
      <c r="B5" s="133">
        <f t="shared" ref="B5:B13" si="3">B4+31</f>
        <v>45078</v>
      </c>
      <c r="C5" s="133">
        <f t="shared" si="1"/>
        <v>45079</v>
      </c>
      <c r="D5" s="133">
        <f t="shared" si="1"/>
        <v>45080</v>
      </c>
      <c r="E5" s="133">
        <f t="shared" si="1"/>
        <v>45081</v>
      </c>
      <c r="F5" s="133">
        <f t="shared" si="1"/>
        <v>45082</v>
      </c>
      <c r="G5" s="133">
        <f t="shared" si="1"/>
        <v>45083</v>
      </c>
      <c r="H5" s="133">
        <f t="shared" si="1"/>
        <v>45084</v>
      </c>
      <c r="I5" s="133">
        <f t="shared" si="1"/>
        <v>45085</v>
      </c>
      <c r="J5" s="133">
        <f t="shared" si="1"/>
        <v>45086</v>
      </c>
      <c r="K5" s="133">
        <f t="shared" si="1"/>
        <v>45087</v>
      </c>
      <c r="L5" s="133">
        <f t="shared" si="1"/>
        <v>45088</v>
      </c>
      <c r="M5" s="133">
        <f t="shared" si="1"/>
        <v>45089</v>
      </c>
      <c r="N5" s="133">
        <f t="shared" si="1"/>
        <v>45090</v>
      </c>
      <c r="O5" s="133">
        <f t="shared" si="1"/>
        <v>45091</v>
      </c>
      <c r="P5" s="133">
        <f t="shared" si="1"/>
        <v>45092</v>
      </c>
      <c r="Q5" s="133">
        <f t="shared" si="1"/>
        <v>45093</v>
      </c>
      <c r="R5" s="133">
        <f t="shared" si="1"/>
        <v>45094</v>
      </c>
      <c r="S5" s="133">
        <f t="shared" si="1"/>
        <v>45095</v>
      </c>
      <c r="T5" s="133">
        <f t="shared" si="1"/>
        <v>45096</v>
      </c>
      <c r="U5" s="133">
        <f t="shared" si="1"/>
        <v>45097</v>
      </c>
      <c r="V5" s="133">
        <f t="shared" si="1"/>
        <v>45098</v>
      </c>
      <c r="W5" s="133">
        <f t="shared" si="1"/>
        <v>45099</v>
      </c>
      <c r="X5" s="133">
        <f t="shared" si="1"/>
        <v>45100</v>
      </c>
      <c r="Y5" s="133">
        <f t="shared" si="1"/>
        <v>45101</v>
      </c>
      <c r="Z5" s="133">
        <f t="shared" si="1"/>
        <v>45102</v>
      </c>
      <c r="AA5" s="133">
        <f t="shared" si="1"/>
        <v>45103</v>
      </c>
      <c r="AB5" s="133">
        <f t="shared" si="1"/>
        <v>45104</v>
      </c>
      <c r="AC5" s="133">
        <f t="shared" si="1"/>
        <v>45105</v>
      </c>
      <c r="AD5" s="133">
        <f t="shared" si="1"/>
        <v>45106</v>
      </c>
      <c r="AE5" s="133">
        <f t="shared" si="1"/>
        <v>45107</v>
      </c>
      <c r="AF5" s="133"/>
    </row>
    <row r="6" spans="1:32">
      <c r="A6" s="132" t="s">
        <v>142</v>
      </c>
      <c r="B6" s="133">
        <f>B5+30</f>
        <v>45108</v>
      </c>
      <c r="C6" s="133">
        <f t="shared" si="1"/>
        <v>45109</v>
      </c>
      <c r="D6" s="133">
        <f t="shared" si="1"/>
        <v>45110</v>
      </c>
      <c r="E6" s="133">
        <f t="shared" si="1"/>
        <v>45111</v>
      </c>
      <c r="F6" s="133">
        <f t="shared" si="1"/>
        <v>45112</v>
      </c>
      <c r="G6" s="133">
        <f t="shared" si="1"/>
        <v>45113</v>
      </c>
      <c r="H6" s="133">
        <f t="shared" si="1"/>
        <v>45114</v>
      </c>
      <c r="I6" s="133">
        <f t="shared" si="1"/>
        <v>45115</v>
      </c>
      <c r="J6" s="133">
        <f t="shared" si="1"/>
        <v>45116</v>
      </c>
      <c r="K6" s="133">
        <f t="shared" si="1"/>
        <v>45117</v>
      </c>
      <c r="L6" s="133">
        <f t="shared" si="1"/>
        <v>45118</v>
      </c>
      <c r="M6" s="133">
        <f t="shared" si="1"/>
        <v>45119</v>
      </c>
      <c r="N6" s="133">
        <f t="shared" si="1"/>
        <v>45120</v>
      </c>
      <c r="O6" s="133">
        <f t="shared" si="1"/>
        <v>45121</v>
      </c>
      <c r="P6" s="133">
        <f t="shared" si="1"/>
        <v>45122</v>
      </c>
      <c r="Q6" s="133">
        <f t="shared" si="1"/>
        <v>45123</v>
      </c>
      <c r="R6" s="133">
        <f t="shared" si="1"/>
        <v>45124</v>
      </c>
      <c r="S6" s="133">
        <f t="shared" si="1"/>
        <v>45125</v>
      </c>
      <c r="T6" s="133">
        <f t="shared" si="1"/>
        <v>45126</v>
      </c>
      <c r="U6" s="133">
        <f t="shared" si="1"/>
        <v>45127</v>
      </c>
      <c r="V6" s="133">
        <f t="shared" si="1"/>
        <v>45128</v>
      </c>
      <c r="W6" s="133">
        <f t="shared" si="1"/>
        <v>45129</v>
      </c>
      <c r="X6" s="133">
        <f t="shared" si="1"/>
        <v>45130</v>
      </c>
      <c r="Y6" s="133">
        <f t="shared" si="1"/>
        <v>45131</v>
      </c>
      <c r="Z6" s="133">
        <f t="shared" si="1"/>
        <v>45132</v>
      </c>
      <c r="AA6" s="133">
        <f t="shared" si="1"/>
        <v>45133</v>
      </c>
      <c r="AB6" s="133">
        <f t="shared" si="1"/>
        <v>45134</v>
      </c>
      <c r="AC6" s="133">
        <f t="shared" si="1"/>
        <v>45135</v>
      </c>
      <c r="AD6" s="133">
        <f t="shared" si="1"/>
        <v>45136</v>
      </c>
      <c r="AE6" s="133">
        <f t="shared" si="1"/>
        <v>45137</v>
      </c>
      <c r="AF6" s="133">
        <f t="shared" ref="AF6:AF7" si="4">AE6+1</f>
        <v>45138</v>
      </c>
    </row>
    <row r="7" spans="1:32">
      <c r="A7" s="132" t="s">
        <v>143</v>
      </c>
      <c r="B7" s="133">
        <f t="shared" si="3"/>
        <v>45139</v>
      </c>
      <c r="C7" s="133">
        <f t="shared" si="1"/>
        <v>45140</v>
      </c>
      <c r="D7" s="133">
        <f t="shared" si="1"/>
        <v>45141</v>
      </c>
      <c r="E7" s="133">
        <f t="shared" si="1"/>
        <v>45142</v>
      </c>
      <c r="F7" s="133">
        <f t="shared" si="1"/>
        <v>45143</v>
      </c>
      <c r="G7" s="133">
        <f t="shared" si="1"/>
        <v>45144</v>
      </c>
      <c r="H7" s="133">
        <f t="shared" si="1"/>
        <v>45145</v>
      </c>
      <c r="I7" s="133">
        <f t="shared" si="1"/>
        <v>45146</v>
      </c>
      <c r="J7" s="133">
        <f t="shared" si="1"/>
        <v>45147</v>
      </c>
      <c r="K7" s="133">
        <f t="shared" si="1"/>
        <v>45148</v>
      </c>
      <c r="L7" s="133">
        <f t="shared" si="1"/>
        <v>45149</v>
      </c>
      <c r="M7" s="133">
        <f t="shared" si="1"/>
        <v>45150</v>
      </c>
      <c r="N7" s="133">
        <f t="shared" si="1"/>
        <v>45151</v>
      </c>
      <c r="O7" s="133">
        <f t="shared" si="1"/>
        <v>45152</v>
      </c>
      <c r="P7" s="133">
        <f t="shared" si="1"/>
        <v>45153</v>
      </c>
      <c r="Q7" s="133">
        <f t="shared" si="1"/>
        <v>45154</v>
      </c>
      <c r="R7" s="133">
        <f t="shared" si="1"/>
        <v>45155</v>
      </c>
      <c r="S7" s="133">
        <f t="shared" si="1"/>
        <v>45156</v>
      </c>
      <c r="T7" s="133">
        <f t="shared" si="1"/>
        <v>45157</v>
      </c>
      <c r="U7" s="133">
        <f t="shared" si="1"/>
        <v>45158</v>
      </c>
      <c r="V7" s="133">
        <f t="shared" si="1"/>
        <v>45159</v>
      </c>
      <c r="W7" s="133">
        <f t="shared" si="1"/>
        <v>45160</v>
      </c>
      <c r="X7" s="133">
        <f t="shared" si="1"/>
        <v>45161</v>
      </c>
      <c r="Y7" s="133">
        <f t="shared" si="1"/>
        <v>45162</v>
      </c>
      <c r="Z7" s="133">
        <f t="shared" si="1"/>
        <v>45163</v>
      </c>
      <c r="AA7" s="133">
        <f t="shared" si="1"/>
        <v>45164</v>
      </c>
      <c r="AB7" s="133">
        <f t="shared" si="1"/>
        <v>45165</v>
      </c>
      <c r="AC7" s="133">
        <f t="shared" si="1"/>
        <v>45166</v>
      </c>
      <c r="AD7" s="133">
        <f t="shared" si="1"/>
        <v>45167</v>
      </c>
      <c r="AE7" s="133">
        <f t="shared" si="1"/>
        <v>45168</v>
      </c>
      <c r="AF7" s="133">
        <f t="shared" si="4"/>
        <v>45169</v>
      </c>
    </row>
    <row r="8" spans="1:32">
      <c r="A8" s="132" t="s">
        <v>144</v>
      </c>
      <c r="B8" s="133">
        <f t="shared" si="3"/>
        <v>45170</v>
      </c>
      <c r="C8" s="133">
        <f t="shared" si="1"/>
        <v>45171</v>
      </c>
      <c r="D8" s="133">
        <f t="shared" si="1"/>
        <v>45172</v>
      </c>
      <c r="E8" s="133">
        <f t="shared" si="1"/>
        <v>45173</v>
      </c>
      <c r="F8" s="133">
        <f t="shared" si="1"/>
        <v>45174</v>
      </c>
      <c r="G8" s="133">
        <f t="shared" si="1"/>
        <v>45175</v>
      </c>
      <c r="H8" s="133">
        <f t="shared" si="1"/>
        <v>45176</v>
      </c>
      <c r="I8" s="133">
        <f t="shared" si="1"/>
        <v>45177</v>
      </c>
      <c r="J8" s="133">
        <f t="shared" si="1"/>
        <v>45178</v>
      </c>
      <c r="K8" s="133">
        <f t="shared" si="1"/>
        <v>45179</v>
      </c>
      <c r="L8" s="133">
        <f t="shared" si="1"/>
        <v>45180</v>
      </c>
      <c r="M8" s="133">
        <f t="shared" si="1"/>
        <v>45181</v>
      </c>
      <c r="N8" s="133">
        <f t="shared" si="1"/>
        <v>45182</v>
      </c>
      <c r="O8" s="133">
        <f t="shared" si="1"/>
        <v>45183</v>
      </c>
      <c r="P8" s="133">
        <f t="shared" si="1"/>
        <v>45184</v>
      </c>
      <c r="Q8" s="133">
        <f t="shared" si="1"/>
        <v>45185</v>
      </c>
      <c r="R8" s="133">
        <f t="shared" si="1"/>
        <v>45186</v>
      </c>
      <c r="S8" s="133">
        <f t="shared" si="1"/>
        <v>45187</v>
      </c>
      <c r="T8" s="133">
        <f t="shared" si="1"/>
        <v>45188</v>
      </c>
      <c r="U8" s="133">
        <f t="shared" si="1"/>
        <v>45189</v>
      </c>
      <c r="V8" s="133">
        <f t="shared" si="1"/>
        <v>45190</v>
      </c>
      <c r="W8" s="133">
        <f t="shared" si="1"/>
        <v>45191</v>
      </c>
      <c r="X8" s="133">
        <f t="shared" si="1"/>
        <v>45192</v>
      </c>
      <c r="Y8" s="133">
        <f t="shared" si="1"/>
        <v>45193</v>
      </c>
      <c r="Z8" s="133">
        <f t="shared" si="1"/>
        <v>45194</v>
      </c>
      <c r="AA8" s="133">
        <f t="shared" si="1"/>
        <v>45195</v>
      </c>
      <c r="AB8" s="133">
        <f t="shared" si="1"/>
        <v>45196</v>
      </c>
      <c r="AC8" s="133">
        <f t="shared" si="1"/>
        <v>45197</v>
      </c>
      <c r="AD8" s="133">
        <f t="shared" si="1"/>
        <v>45198</v>
      </c>
      <c r="AE8" s="133">
        <f t="shared" si="1"/>
        <v>45199</v>
      </c>
      <c r="AF8" s="133"/>
    </row>
    <row r="9" spans="1:32">
      <c r="A9" s="132" t="s">
        <v>145</v>
      </c>
      <c r="B9" s="133">
        <f>B8+30</f>
        <v>45200</v>
      </c>
      <c r="C9" s="133">
        <f t="shared" si="1"/>
        <v>45201</v>
      </c>
      <c r="D9" s="133">
        <f t="shared" si="1"/>
        <v>45202</v>
      </c>
      <c r="E9" s="133">
        <f t="shared" si="1"/>
        <v>45203</v>
      </c>
      <c r="F9" s="133">
        <f t="shared" si="1"/>
        <v>45204</v>
      </c>
      <c r="G9" s="133">
        <f t="shared" si="1"/>
        <v>45205</v>
      </c>
      <c r="H9" s="133">
        <f t="shared" si="1"/>
        <v>45206</v>
      </c>
      <c r="I9" s="133">
        <f t="shared" si="1"/>
        <v>45207</v>
      </c>
      <c r="J9" s="133">
        <f t="shared" si="1"/>
        <v>45208</v>
      </c>
      <c r="K9" s="133">
        <f t="shared" si="1"/>
        <v>45209</v>
      </c>
      <c r="L9" s="133">
        <f t="shared" si="1"/>
        <v>45210</v>
      </c>
      <c r="M9" s="133">
        <f t="shared" si="1"/>
        <v>45211</v>
      </c>
      <c r="N9" s="133">
        <f t="shared" si="1"/>
        <v>45212</v>
      </c>
      <c r="O9" s="133">
        <f t="shared" si="1"/>
        <v>45213</v>
      </c>
      <c r="P9" s="133">
        <f t="shared" si="1"/>
        <v>45214</v>
      </c>
      <c r="Q9" s="133">
        <f t="shared" si="1"/>
        <v>45215</v>
      </c>
      <c r="R9" s="133">
        <f t="shared" si="1"/>
        <v>45216</v>
      </c>
      <c r="S9" s="133">
        <f t="shared" si="1"/>
        <v>45217</v>
      </c>
      <c r="T9" s="133">
        <f t="shared" si="1"/>
        <v>45218</v>
      </c>
      <c r="U9" s="133">
        <f t="shared" si="1"/>
        <v>45219</v>
      </c>
      <c r="V9" s="133">
        <f t="shared" si="1"/>
        <v>45220</v>
      </c>
      <c r="W9" s="133">
        <f t="shared" si="1"/>
        <v>45221</v>
      </c>
      <c r="X9" s="133">
        <f t="shared" si="1"/>
        <v>45222</v>
      </c>
      <c r="Y9" s="133">
        <f t="shared" si="1"/>
        <v>45223</v>
      </c>
      <c r="Z9" s="133">
        <f t="shared" si="1"/>
        <v>45224</v>
      </c>
      <c r="AA9" s="133">
        <f t="shared" si="1"/>
        <v>45225</v>
      </c>
      <c r="AB9" s="133">
        <f t="shared" si="1"/>
        <v>45226</v>
      </c>
      <c r="AC9" s="133">
        <f t="shared" si="1"/>
        <v>45227</v>
      </c>
      <c r="AD9" s="133">
        <f t="shared" si="1"/>
        <v>45228</v>
      </c>
      <c r="AE9" s="133">
        <f t="shared" si="1"/>
        <v>45229</v>
      </c>
      <c r="AF9" s="133">
        <f t="shared" ref="AF9" si="5">AE9+1</f>
        <v>45230</v>
      </c>
    </row>
    <row r="10" spans="1:32">
      <c r="A10" s="132" t="s">
        <v>146</v>
      </c>
      <c r="B10" s="133">
        <f t="shared" si="3"/>
        <v>45231</v>
      </c>
      <c r="C10" s="133">
        <f t="shared" si="1"/>
        <v>45232</v>
      </c>
      <c r="D10" s="133">
        <f t="shared" si="1"/>
        <v>45233</v>
      </c>
      <c r="E10" s="133">
        <f t="shared" si="1"/>
        <v>45234</v>
      </c>
      <c r="F10" s="133">
        <f t="shared" si="1"/>
        <v>45235</v>
      </c>
      <c r="G10" s="133">
        <f t="shared" si="1"/>
        <v>45236</v>
      </c>
      <c r="H10" s="133">
        <f t="shared" si="1"/>
        <v>45237</v>
      </c>
      <c r="I10" s="133">
        <f t="shared" si="1"/>
        <v>45238</v>
      </c>
      <c r="J10" s="133">
        <f t="shared" si="1"/>
        <v>45239</v>
      </c>
      <c r="K10" s="133">
        <f t="shared" si="1"/>
        <v>45240</v>
      </c>
      <c r="L10" s="133">
        <f t="shared" si="1"/>
        <v>45241</v>
      </c>
      <c r="M10" s="133">
        <f t="shared" si="1"/>
        <v>45242</v>
      </c>
      <c r="N10" s="133">
        <f t="shared" si="1"/>
        <v>45243</v>
      </c>
      <c r="O10" s="133">
        <f t="shared" si="1"/>
        <v>45244</v>
      </c>
      <c r="P10" s="133">
        <f t="shared" si="1"/>
        <v>45245</v>
      </c>
      <c r="Q10" s="133">
        <f t="shared" si="1"/>
        <v>45246</v>
      </c>
      <c r="R10" s="133">
        <f t="shared" si="1"/>
        <v>45247</v>
      </c>
      <c r="S10" s="133">
        <f t="shared" si="1"/>
        <v>45248</v>
      </c>
      <c r="T10" s="133">
        <f t="shared" si="1"/>
        <v>45249</v>
      </c>
      <c r="U10" s="133">
        <f t="shared" si="1"/>
        <v>45250</v>
      </c>
      <c r="V10" s="133">
        <f t="shared" si="1"/>
        <v>45251</v>
      </c>
      <c r="W10" s="133">
        <f t="shared" si="1"/>
        <v>45252</v>
      </c>
      <c r="X10" s="133">
        <f t="shared" si="1"/>
        <v>45253</v>
      </c>
      <c r="Y10" s="133">
        <f t="shared" si="1"/>
        <v>45254</v>
      </c>
      <c r="Z10" s="133">
        <f t="shared" si="1"/>
        <v>45255</v>
      </c>
      <c r="AA10" s="133">
        <f t="shared" si="1"/>
        <v>45256</v>
      </c>
      <c r="AB10" s="133">
        <f t="shared" si="1"/>
        <v>45257</v>
      </c>
      <c r="AC10" s="133">
        <f t="shared" si="1"/>
        <v>45258</v>
      </c>
      <c r="AD10" s="133">
        <f t="shared" si="1"/>
        <v>45259</v>
      </c>
      <c r="AE10" s="133">
        <f t="shared" si="1"/>
        <v>45260</v>
      </c>
      <c r="AF10" s="133"/>
    </row>
    <row r="11" spans="1:32">
      <c r="A11" s="132" t="s">
        <v>147</v>
      </c>
      <c r="B11" s="133">
        <f>B10+30</f>
        <v>45261</v>
      </c>
      <c r="C11" s="133">
        <f t="shared" si="1"/>
        <v>45262</v>
      </c>
      <c r="D11" s="133">
        <f t="shared" si="1"/>
        <v>45263</v>
      </c>
      <c r="E11" s="133">
        <f t="shared" si="1"/>
        <v>45264</v>
      </c>
      <c r="F11" s="133">
        <f t="shared" si="1"/>
        <v>45265</v>
      </c>
      <c r="G11" s="133">
        <f t="shared" si="1"/>
        <v>45266</v>
      </c>
      <c r="H11" s="133">
        <f t="shared" si="1"/>
        <v>45267</v>
      </c>
      <c r="I11" s="133">
        <f t="shared" si="1"/>
        <v>45268</v>
      </c>
      <c r="J11" s="133">
        <f t="shared" si="1"/>
        <v>45269</v>
      </c>
      <c r="K11" s="133">
        <f t="shared" si="1"/>
        <v>45270</v>
      </c>
      <c r="L11" s="133">
        <f t="shared" si="1"/>
        <v>45271</v>
      </c>
      <c r="M11" s="133">
        <f t="shared" si="1"/>
        <v>45272</v>
      </c>
      <c r="N11" s="133">
        <f t="shared" si="1"/>
        <v>45273</v>
      </c>
      <c r="O11" s="133">
        <f t="shared" si="1"/>
        <v>45274</v>
      </c>
      <c r="P11" s="133">
        <f t="shared" si="1"/>
        <v>45275</v>
      </c>
      <c r="Q11" s="133">
        <f t="shared" si="1"/>
        <v>45276</v>
      </c>
      <c r="R11" s="133">
        <f t="shared" si="1"/>
        <v>45277</v>
      </c>
      <c r="S11" s="133">
        <f t="shared" si="1"/>
        <v>45278</v>
      </c>
      <c r="T11" s="133">
        <f t="shared" si="1"/>
        <v>45279</v>
      </c>
      <c r="U11" s="133">
        <f t="shared" si="1"/>
        <v>45280</v>
      </c>
      <c r="V11" s="133">
        <f t="shared" si="1"/>
        <v>45281</v>
      </c>
      <c r="W11" s="133">
        <f t="shared" si="1"/>
        <v>45282</v>
      </c>
      <c r="X11" s="133">
        <f t="shared" si="1"/>
        <v>45283</v>
      </c>
      <c r="Y11" s="133">
        <f t="shared" si="1"/>
        <v>45284</v>
      </c>
      <c r="Z11" s="133">
        <f t="shared" si="1"/>
        <v>45285</v>
      </c>
      <c r="AA11" s="133">
        <f t="shared" ref="AA11:AF11" si="6">Z11+1</f>
        <v>45286</v>
      </c>
      <c r="AB11" s="133">
        <f t="shared" si="6"/>
        <v>45287</v>
      </c>
      <c r="AC11" s="133">
        <f t="shared" si="6"/>
        <v>45288</v>
      </c>
      <c r="AD11" s="133">
        <f t="shared" si="6"/>
        <v>45289</v>
      </c>
      <c r="AE11" s="133">
        <f t="shared" si="6"/>
        <v>45290</v>
      </c>
      <c r="AF11" s="133">
        <f t="shared" si="6"/>
        <v>45291</v>
      </c>
    </row>
    <row r="12" spans="1:32">
      <c r="A12" s="132" t="s">
        <v>148</v>
      </c>
      <c r="B12" s="133">
        <f t="shared" si="3"/>
        <v>45292</v>
      </c>
      <c r="C12" s="133">
        <f t="shared" ref="C12:AF14" si="7">B12+1</f>
        <v>45293</v>
      </c>
      <c r="D12" s="133">
        <f t="shared" si="7"/>
        <v>45294</v>
      </c>
      <c r="E12" s="133">
        <f t="shared" si="7"/>
        <v>45295</v>
      </c>
      <c r="F12" s="133">
        <f t="shared" si="7"/>
        <v>45296</v>
      </c>
      <c r="G12" s="133">
        <f t="shared" si="7"/>
        <v>45297</v>
      </c>
      <c r="H12" s="133">
        <f t="shared" si="7"/>
        <v>45298</v>
      </c>
      <c r="I12" s="133">
        <f t="shared" si="7"/>
        <v>45299</v>
      </c>
      <c r="J12" s="133">
        <f t="shared" si="7"/>
        <v>45300</v>
      </c>
      <c r="K12" s="133">
        <f t="shared" si="7"/>
        <v>45301</v>
      </c>
      <c r="L12" s="133">
        <f t="shared" si="7"/>
        <v>45302</v>
      </c>
      <c r="M12" s="133">
        <f t="shared" si="7"/>
        <v>45303</v>
      </c>
      <c r="N12" s="133">
        <f t="shared" si="7"/>
        <v>45304</v>
      </c>
      <c r="O12" s="133">
        <f t="shared" si="7"/>
        <v>45305</v>
      </c>
      <c r="P12" s="133">
        <f t="shared" si="7"/>
        <v>45306</v>
      </c>
      <c r="Q12" s="133">
        <f t="shared" si="7"/>
        <v>45307</v>
      </c>
      <c r="R12" s="133">
        <f t="shared" si="7"/>
        <v>45308</v>
      </c>
      <c r="S12" s="133">
        <f t="shared" si="7"/>
        <v>45309</v>
      </c>
      <c r="T12" s="133">
        <f t="shared" si="7"/>
        <v>45310</v>
      </c>
      <c r="U12" s="133">
        <f t="shared" si="7"/>
        <v>45311</v>
      </c>
      <c r="V12" s="133">
        <f t="shared" si="7"/>
        <v>45312</v>
      </c>
      <c r="W12" s="133">
        <f t="shared" si="7"/>
        <v>45313</v>
      </c>
      <c r="X12" s="133">
        <f t="shared" si="7"/>
        <v>45314</v>
      </c>
      <c r="Y12" s="133">
        <f t="shared" si="7"/>
        <v>45315</v>
      </c>
      <c r="Z12" s="133">
        <f t="shared" si="7"/>
        <v>45316</v>
      </c>
      <c r="AA12" s="133">
        <f t="shared" si="7"/>
        <v>45317</v>
      </c>
      <c r="AB12" s="133">
        <f t="shared" si="7"/>
        <v>45318</v>
      </c>
      <c r="AC12" s="133">
        <f t="shared" si="7"/>
        <v>45319</v>
      </c>
      <c r="AD12" s="133">
        <f t="shared" si="7"/>
        <v>45320</v>
      </c>
      <c r="AE12" s="133">
        <f t="shared" si="7"/>
        <v>45321</v>
      </c>
      <c r="AF12" s="133">
        <f t="shared" si="7"/>
        <v>45322</v>
      </c>
    </row>
    <row r="13" spans="1:32">
      <c r="A13" s="132" t="s">
        <v>149</v>
      </c>
      <c r="B13" s="133">
        <f t="shared" si="3"/>
        <v>45323</v>
      </c>
      <c r="C13" s="133">
        <f t="shared" si="7"/>
        <v>45324</v>
      </c>
      <c r="D13" s="133">
        <f t="shared" si="7"/>
        <v>45325</v>
      </c>
      <c r="E13" s="133">
        <f t="shared" si="7"/>
        <v>45326</v>
      </c>
      <c r="F13" s="133">
        <f t="shared" si="7"/>
        <v>45327</v>
      </c>
      <c r="G13" s="133">
        <f t="shared" si="7"/>
        <v>45328</v>
      </c>
      <c r="H13" s="133">
        <f t="shared" si="7"/>
        <v>45329</v>
      </c>
      <c r="I13" s="133">
        <f t="shared" si="7"/>
        <v>45330</v>
      </c>
      <c r="J13" s="133">
        <f t="shared" si="7"/>
        <v>45331</v>
      </c>
      <c r="K13" s="133">
        <f t="shared" si="7"/>
        <v>45332</v>
      </c>
      <c r="L13" s="133">
        <f t="shared" si="7"/>
        <v>45333</v>
      </c>
      <c r="M13" s="133">
        <f t="shared" si="7"/>
        <v>45334</v>
      </c>
      <c r="N13" s="133">
        <f t="shared" si="7"/>
        <v>45335</v>
      </c>
      <c r="O13" s="133">
        <f t="shared" si="7"/>
        <v>45336</v>
      </c>
      <c r="P13" s="133">
        <f t="shared" si="7"/>
        <v>45337</v>
      </c>
      <c r="Q13" s="133">
        <f t="shared" si="7"/>
        <v>45338</v>
      </c>
      <c r="R13" s="133">
        <f t="shared" si="7"/>
        <v>45339</v>
      </c>
      <c r="S13" s="133">
        <f t="shared" si="7"/>
        <v>45340</v>
      </c>
      <c r="T13" s="133">
        <f t="shared" si="7"/>
        <v>45341</v>
      </c>
      <c r="U13" s="133">
        <f t="shared" si="7"/>
        <v>45342</v>
      </c>
      <c r="V13" s="133">
        <f t="shared" si="7"/>
        <v>45343</v>
      </c>
      <c r="W13" s="133">
        <f t="shared" si="7"/>
        <v>45344</v>
      </c>
      <c r="X13" s="133">
        <f t="shared" si="7"/>
        <v>45345</v>
      </c>
      <c r="Y13" s="133">
        <f t="shared" si="7"/>
        <v>45346</v>
      </c>
      <c r="Z13" s="133">
        <f t="shared" si="7"/>
        <v>45347</v>
      </c>
      <c r="AA13" s="133">
        <f t="shared" si="7"/>
        <v>45348</v>
      </c>
      <c r="AB13" s="133">
        <f t="shared" si="7"/>
        <v>45349</v>
      </c>
      <c r="AC13" s="133">
        <f t="shared" si="7"/>
        <v>45350</v>
      </c>
      <c r="AD13" s="133"/>
      <c r="AE13" s="133"/>
      <c r="AF13" s="133"/>
    </row>
    <row r="14" spans="1:32">
      <c r="A14" s="132" t="s">
        <v>150</v>
      </c>
      <c r="B14" s="133">
        <f>B13+28</f>
        <v>45351</v>
      </c>
      <c r="C14" s="133">
        <f t="shared" si="7"/>
        <v>45352</v>
      </c>
      <c r="D14" s="133">
        <f t="shared" si="7"/>
        <v>45353</v>
      </c>
      <c r="E14" s="133">
        <f t="shared" si="7"/>
        <v>45354</v>
      </c>
      <c r="F14" s="133">
        <f t="shared" si="7"/>
        <v>45355</v>
      </c>
      <c r="G14" s="133">
        <f t="shared" si="7"/>
        <v>45356</v>
      </c>
      <c r="H14" s="133">
        <f t="shared" si="7"/>
        <v>45357</v>
      </c>
      <c r="I14" s="133">
        <f t="shared" si="7"/>
        <v>45358</v>
      </c>
      <c r="J14" s="133">
        <f t="shared" si="7"/>
        <v>45359</v>
      </c>
      <c r="K14" s="133">
        <f t="shared" si="7"/>
        <v>45360</v>
      </c>
      <c r="L14" s="133">
        <f t="shared" si="7"/>
        <v>45361</v>
      </c>
      <c r="M14" s="133">
        <f t="shared" si="7"/>
        <v>45362</v>
      </c>
      <c r="N14" s="133">
        <f t="shared" si="7"/>
        <v>45363</v>
      </c>
      <c r="O14" s="133">
        <f t="shared" si="7"/>
        <v>45364</v>
      </c>
      <c r="P14" s="133">
        <f t="shared" si="7"/>
        <v>45365</v>
      </c>
      <c r="Q14" s="133">
        <f t="shared" si="7"/>
        <v>45366</v>
      </c>
      <c r="R14" s="133">
        <f t="shared" si="7"/>
        <v>45367</v>
      </c>
      <c r="S14" s="133">
        <f t="shared" si="7"/>
        <v>45368</v>
      </c>
      <c r="T14" s="133">
        <f t="shared" si="7"/>
        <v>45369</v>
      </c>
      <c r="U14" s="133">
        <f t="shared" si="7"/>
        <v>45370</v>
      </c>
      <c r="V14" s="133">
        <f t="shared" si="7"/>
        <v>45371</v>
      </c>
      <c r="W14" s="133">
        <f t="shared" si="7"/>
        <v>45372</v>
      </c>
      <c r="X14" s="133">
        <f t="shared" si="7"/>
        <v>45373</v>
      </c>
      <c r="Y14" s="133">
        <f t="shared" si="7"/>
        <v>45374</v>
      </c>
      <c r="Z14" s="133">
        <f t="shared" si="7"/>
        <v>45375</v>
      </c>
      <c r="AA14" s="133">
        <f t="shared" si="7"/>
        <v>45376</v>
      </c>
      <c r="AB14" s="133">
        <f t="shared" si="7"/>
        <v>45377</v>
      </c>
      <c r="AC14" s="133">
        <f t="shared" si="7"/>
        <v>45378</v>
      </c>
      <c r="AD14" s="133">
        <f t="shared" si="7"/>
        <v>45379</v>
      </c>
      <c r="AE14" s="133">
        <f t="shared" si="7"/>
        <v>45380</v>
      </c>
      <c r="AF14" s="133">
        <f t="shared" si="7"/>
        <v>45381</v>
      </c>
    </row>
    <row r="15" spans="1:32" s="137" customFormat="1">
      <c r="A15" s="134"/>
      <c r="B15" s="135"/>
      <c r="C15" s="135"/>
      <c r="D15" s="135"/>
      <c r="E15" s="135"/>
      <c r="F15" s="135"/>
      <c r="G15" s="135"/>
      <c r="H15" s="135"/>
      <c r="I15" s="135"/>
      <c r="J15" s="135"/>
      <c r="K15" s="135"/>
      <c r="L15" s="135"/>
      <c r="M15" s="135"/>
      <c r="N15" s="135"/>
      <c r="O15" s="135"/>
      <c r="P15" s="135"/>
      <c r="Q15" s="135"/>
      <c r="R15" s="136"/>
      <c r="S15" s="136"/>
      <c r="T15" s="136"/>
      <c r="U15" s="136"/>
      <c r="V15" s="136"/>
      <c r="W15" s="136"/>
      <c r="X15" s="136"/>
      <c r="Y15" s="136"/>
      <c r="Z15" s="136"/>
      <c r="AA15" s="136"/>
      <c r="AB15" s="136"/>
      <c r="AC15" s="136"/>
      <c r="AD15" s="136"/>
      <c r="AE15" s="136"/>
      <c r="AF15" s="136"/>
    </row>
    <row r="16" spans="1:32" s="137" customFormat="1">
      <c r="A16" s="138">
        <v>1</v>
      </c>
      <c r="B16" s="139">
        <v>2</v>
      </c>
      <c r="C16" s="138">
        <v>3</v>
      </c>
      <c r="D16" s="139">
        <v>4</v>
      </c>
      <c r="E16" s="138">
        <v>5</v>
      </c>
      <c r="F16" s="139">
        <v>6</v>
      </c>
      <c r="G16" s="138">
        <v>7</v>
      </c>
      <c r="H16" s="139">
        <v>8</v>
      </c>
      <c r="I16" s="138">
        <v>9</v>
      </c>
      <c r="J16" s="139">
        <v>10</v>
      </c>
      <c r="K16" s="138">
        <v>11</v>
      </c>
      <c r="L16" s="139">
        <v>12</v>
      </c>
      <c r="M16" s="138">
        <v>13</v>
      </c>
      <c r="N16" s="139">
        <v>14</v>
      </c>
      <c r="O16" s="138">
        <v>15</v>
      </c>
      <c r="P16" s="139">
        <v>16</v>
      </c>
      <c r="Q16" s="138">
        <v>17</v>
      </c>
      <c r="R16" s="139">
        <v>18</v>
      </c>
      <c r="S16" s="138">
        <v>19</v>
      </c>
      <c r="T16" s="139">
        <v>20</v>
      </c>
      <c r="U16" s="136"/>
      <c r="V16" s="136"/>
      <c r="W16" s="136"/>
      <c r="X16" s="136"/>
      <c r="Y16" s="136"/>
      <c r="Z16" s="136"/>
      <c r="AA16" s="136"/>
      <c r="AB16" s="136"/>
      <c r="AC16" s="136"/>
      <c r="AD16" s="136"/>
      <c r="AE16" s="136"/>
      <c r="AF16" s="136"/>
    </row>
    <row r="17" spans="1:32" s="143" customFormat="1">
      <c r="A17" s="140" t="s">
        <v>201</v>
      </c>
      <c r="B17" s="141"/>
      <c r="C17" s="141"/>
      <c r="D17" s="141"/>
      <c r="E17" s="141"/>
      <c r="F17" s="141"/>
      <c r="G17" s="141"/>
      <c r="H17" s="141"/>
      <c r="I17" s="141"/>
      <c r="J17" s="141"/>
      <c r="K17" s="141"/>
      <c r="L17" s="141"/>
      <c r="M17" s="141"/>
      <c r="N17" s="141"/>
      <c r="O17" s="141"/>
      <c r="P17" s="141"/>
      <c r="Q17" s="141"/>
      <c r="R17" s="142"/>
      <c r="S17" s="142"/>
      <c r="T17" s="142"/>
      <c r="U17" s="142"/>
      <c r="V17" s="142"/>
      <c r="W17" s="142"/>
      <c r="X17" s="142"/>
      <c r="Y17" s="142"/>
      <c r="Z17" s="142"/>
      <c r="AA17" s="142"/>
      <c r="AB17" s="142"/>
      <c r="AC17" s="142"/>
      <c r="AD17" s="142"/>
      <c r="AE17" s="142"/>
      <c r="AF17" s="142"/>
    </row>
    <row r="18" spans="1:32">
      <c r="A18" s="144" t="s">
        <v>151</v>
      </c>
      <c r="B18" s="144" t="s">
        <v>12</v>
      </c>
      <c r="C18" s="144" t="s">
        <v>13</v>
      </c>
      <c r="D18" s="144" t="s">
        <v>152</v>
      </c>
      <c r="E18" s="144" t="s">
        <v>14</v>
      </c>
      <c r="F18" s="144" t="s">
        <v>16</v>
      </c>
      <c r="G18" s="144" t="s">
        <v>17</v>
      </c>
      <c r="H18" s="144" t="s">
        <v>18</v>
      </c>
      <c r="I18" s="144" t="s">
        <v>19</v>
      </c>
      <c r="J18" s="145" t="s">
        <v>153</v>
      </c>
      <c r="K18" s="146" t="s">
        <v>21</v>
      </c>
      <c r="L18" s="147" t="s">
        <v>22</v>
      </c>
      <c r="M18" s="147" t="s">
        <v>23</v>
      </c>
      <c r="N18" s="145" t="s">
        <v>154</v>
      </c>
      <c r="O18" s="148" t="s">
        <v>25</v>
      </c>
      <c r="P18" s="148" t="s">
        <v>26</v>
      </c>
      <c r="Q18" s="132"/>
      <c r="R18" s="132"/>
      <c r="S18" s="149"/>
      <c r="T18" s="149"/>
    </row>
    <row r="19" spans="1:32">
      <c r="A19" s="150">
        <v>44927</v>
      </c>
      <c r="B19" s="150">
        <v>44935</v>
      </c>
      <c r="C19" s="150">
        <v>44968</v>
      </c>
      <c r="D19" s="150">
        <v>44980</v>
      </c>
      <c r="E19" s="150">
        <v>45006</v>
      </c>
      <c r="F19" s="150">
        <v>45045</v>
      </c>
      <c r="G19" s="150">
        <v>45049</v>
      </c>
      <c r="H19" s="150">
        <v>45050</v>
      </c>
      <c r="I19" s="150">
        <v>45051</v>
      </c>
      <c r="J19" s="151">
        <v>45124</v>
      </c>
      <c r="K19" s="152">
        <v>45149</v>
      </c>
      <c r="L19" s="153">
        <v>45188</v>
      </c>
      <c r="M19" s="153">
        <v>45192</v>
      </c>
      <c r="N19" s="151">
        <v>45208</v>
      </c>
      <c r="O19" s="154">
        <v>45233</v>
      </c>
      <c r="P19" s="202">
        <v>45253</v>
      </c>
      <c r="Q19" s="149"/>
      <c r="R19" s="149"/>
      <c r="S19" s="149"/>
      <c r="T19" s="149"/>
    </row>
    <row r="20" spans="1:32">
      <c r="A20" s="131" t="s">
        <v>202</v>
      </c>
      <c r="C20" s="155"/>
      <c r="E20" s="155"/>
      <c r="P20" s="155"/>
    </row>
    <row r="21" spans="1:32">
      <c r="A21" s="156" t="s">
        <v>151</v>
      </c>
      <c r="B21" s="156" t="s">
        <v>12</v>
      </c>
      <c r="C21" s="157"/>
      <c r="D21" s="157"/>
      <c r="E21" s="157"/>
      <c r="F21" s="157"/>
      <c r="G21" s="157"/>
      <c r="H21" s="157"/>
      <c r="I21" s="157"/>
      <c r="J21" s="157"/>
      <c r="K21" s="157"/>
      <c r="L21" s="157"/>
      <c r="M21" s="157"/>
      <c r="N21" s="157"/>
      <c r="O21" s="157"/>
      <c r="P21" s="157"/>
      <c r="Q21" s="157"/>
      <c r="R21" s="158"/>
      <c r="S21" s="158"/>
      <c r="T21" s="158"/>
    </row>
    <row r="22" spans="1:32">
      <c r="A22" s="159">
        <v>45292</v>
      </c>
      <c r="B22" s="159">
        <v>45299</v>
      </c>
      <c r="C22" s="133"/>
      <c r="D22" s="133"/>
      <c r="E22" s="133"/>
      <c r="F22" s="133"/>
      <c r="G22" s="133"/>
      <c r="H22" s="133"/>
      <c r="I22" s="133"/>
      <c r="J22" s="133"/>
      <c r="K22" s="133"/>
      <c r="L22" s="133"/>
      <c r="M22" s="133"/>
      <c r="N22" s="133"/>
      <c r="O22" s="133"/>
      <c r="P22" s="133"/>
      <c r="Q22" s="133"/>
      <c r="R22" s="133"/>
      <c r="S22" s="133"/>
      <c r="T22" s="133"/>
    </row>
  </sheetData>
  <sheetProtection password="FA31" sheet="1" objects="1" scenario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【4月】月集計表</vt:lpstr>
      <vt:lpstr>【5月】月集計表</vt:lpstr>
      <vt:lpstr>【6月】月集計表</vt:lpstr>
      <vt:lpstr>【年集計表（まとめ）】</vt:lpstr>
      <vt:lpstr>【年集計表（TR)】</vt:lpstr>
      <vt:lpstr>【年集計表（多能工化)】</vt:lpstr>
      <vt:lpstr>日付</vt:lpstr>
      <vt:lpstr>【4月】月集計表!Print_Area</vt:lpstr>
      <vt:lpstr>【5月】月集計表!Print_Area</vt:lpstr>
      <vt:lpstr>【6月】月集計表!Print_Area</vt:lpstr>
      <vt:lpstr>'【年集計表（TR)】'!Print_Area</vt:lpstr>
      <vt:lpstr>'【年集計表（多能工化)】'!Print_Area</vt:lpstr>
      <vt:lpstr>祝日1</vt:lpstr>
      <vt:lpstr>祝日2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CLARINet</dc:creator>
  <cp:lastModifiedBy>全森　担い手02（折原）</cp:lastModifiedBy>
  <cp:lastPrinted>2023-03-01T01:42:56Z</cp:lastPrinted>
  <dcterms:created xsi:type="dcterms:W3CDTF">2020-09-23T05:36:14Z</dcterms:created>
  <dcterms:modified xsi:type="dcterms:W3CDTF">2023-03-01T01:46:41Z</dcterms:modified>
</cp:coreProperties>
</file>