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10.100.10.4\Forest\06担い手雇用対策部\02担い手対策課\02業務\■R７年度\09_様式\"/>
    </mc:Choice>
  </mc:AlternateContent>
  <xr:revisionPtr revIDLastSave="0" documentId="13_ncr:1_{43AA11B5-B1E7-4E96-B025-982AC21671D2}" xr6:coauthVersionLast="47" xr6:coauthVersionMax="47" xr10:uidLastSave="{00000000-0000-0000-0000-000000000000}"/>
  <bookViews>
    <workbookView xWindow="-108" yWindow="-108" windowWidth="23256" windowHeight="12576" tabRatio="705" firstSheet="1" activeTab="1" xr2:uid="{00000000-000D-0000-FFFF-FFFF00000000}"/>
  </bookViews>
  <sheets>
    <sheet name="リスト" sheetId="1" state="hidden" r:id="rId1"/>
    <sheet name="2-1(表紙)" sheetId="2" r:id="rId2"/>
    <sheet name="2-2(基本)" sheetId="3" r:id="rId3"/>
    <sheet name="2-2(補足)" sheetId="5" r:id="rId4"/>
    <sheet name="2-3(詳細)" sheetId="6" r:id="rId5"/>
    <sheet name="2-4(技術習得費)" sheetId="8" r:id="rId6"/>
    <sheet name="2-5(社保等)" sheetId="10" r:id="rId7"/>
    <sheet name="2-6(住宅・環境費)" sheetId="11" r:id="rId8"/>
    <sheet name="2-7(TR・FW1資材費)" sheetId="13" r:id="rId9"/>
    <sheet name="2-8(FW1研修準備費)" sheetId="15" r:id="rId10"/>
    <sheet name="2-9(FW安全装備)" sheetId="38" r:id="rId11"/>
    <sheet name="2-10(指導員)" sheetId="40" r:id="rId12"/>
    <sheet name="2-11(研修内容)" sheetId="18" r:id="rId13"/>
    <sheet name="2-12(積算表)" sheetId="20" r:id="rId14"/>
    <sheet name="2-13【多能工化】造林（研修生・技術習得費）" sheetId="34" r:id="rId15"/>
    <sheet name="2-14【多能工化】造林（作業面積）" sheetId="39" r:id="rId16"/>
    <sheet name="2-15【多能工化】伐採等（研修生・作業工程）" sheetId="41" r:id="rId17"/>
    <sheet name="2-16【多能工化】伐採等（技術習得費・講習費）" sheetId="43" r:id="rId18"/>
    <sheet name="2-17_TR多能工化研修(R6補正)助成金請求書【上期】" sheetId="22" state="hidden" r:id="rId19"/>
    <sheet name="2-18_FW研修 助成金請求書【上期】" sheetId="23" state="hidden" r:id="rId20"/>
    <sheet name="2-19_TR多能工化研修(R6補正)助成金請求書【年間】" sheetId="24" state="hidden" r:id="rId21"/>
    <sheet name="2-20_FW研修 助成金請求書【年間】" sheetId="25" r:id="rId22"/>
    <sheet name="FW研修生離脱届" sheetId="44" r:id="rId23"/>
    <sheet name="FW研修中止届" sheetId="28" r:id="rId24"/>
    <sheet name="TR多能工化研修中止届" sheetId="29" r:id="rId25"/>
    <sheet name="日数減少理由書" sheetId="31" r:id="rId26"/>
  </sheets>
  <definedNames>
    <definedName name="ＦＷ１_" comment="研修生氏名のプルダウンリスト用" localSheetId="22">FW研修生離脱届!$N$18:$N$27</definedName>
    <definedName name="ＦＷ２_">FW研修生離脱届!$P$18:$P$27</definedName>
    <definedName name="ＦＷ３_">FW研修生離脱届!$R$18:$R$27</definedName>
    <definedName name="_xlnm.Print_Area" localSheetId="1">'2-1(表紙)'!$A$1:$L$47</definedName>
    <definedName name="_xlnm.Print_Area" localSheetId="11">'2-10(指導員)'!$A$1:$V$28</definedName>
    <definedName name="_xlnm.Print_Area" localSheetId="12">'2-11(研修内容)'!$A$1:$L$34</definedName>
    <definedName name="_xlnm.Print_Area" localSheetId="13">'2-12(積算表)'!$A$1:$S$28</definedName>
    <definedName name="_xlnm.Print_Area" localSheetId="14">'2-13【多能工化】造林（研修生・技術習得費）'!$A$1:$T$29</definedName>
    <definedName name="_xlnm.Print_Area" localSheetId="15">'2-14【多能工化】造林（作業面積）'!$A$1:$T$22</definedName>
    <definedName name="_xlnm.Print_Area" localSheetId="16">'2-15【多能工化】伐採等（研修生・作業工程）'!$A$1:$T$26</definedName>
    <definedName name="_xlnm.Print_Area" localSheetId="17">'2-16【多能工化】伐採等（技術習得費・講習費）'!$A$1:$AH$32</definedName>
    <definedName name="_xlnm.Print_Area" localSheetId="18">'2-17_TR多能工化研修(R6補正)助成金請求書【上期】'!$A$1:$M$47</definedName>
    <definedName name="_xlnm.Print_Area" localSheetId="19">'2-18_FW研修 助成金請求書【上期】'!$A$1:$M$47</definedName>
    <definedName name="_xlnm.Print_Area" localSheetId="20">'2-19_TR多能工化研修(R6補正)助成金請求書【年間】'!$A$1:$M$48</definedName>
    <definedName name="_xlnm.Print_Area" localSheetId="2">'2-2(基本)'!$A$1:$Y$68</definedName>
    <definedName name="_xlnm.Print_Area" localSheetId="3">'2-2(補足)'!$A$1:$F$34</definedName>
    <definedName name="_xlnm.Print_Area" localSheetId="21">'2-20_FW研修 助成金請求書【年間】'!$A$1:$M$48</definedName>
    <definedName name="_xlnm.Print_Area" localSheetId="4">'2-3(詳細)'!$A$1:$AB$64</definedName>
    <definedName name="_xlnm.Print_Area" localSheetId="5">'2-4(技術習得費)'!$A$1:$Q$68</definedName>
    <definedName name="_xlnm.Print_Area" localSheetId="6">'2-5(社保等)'!$A$1:$R$60</definedName>
    <definedName name="_xlnm.Print_Area" localSheetId="7">'2-6(住宅・環境費)'!$A$1:$Q$55</definedName>
    <definedName name="_xlnm.Print_Area" localSheetId="8">'2-7(TR・FW1資材費)'!$A$1:$N$65</definedName>
    <definedName name="_xlnm.Print_Area" localSheetId="9">'2-8(FW1研修準備費)'!$A$1:$I$30</definedName>
    <definedName name="_xlnm.Print_Area" localSheetId="10">'2-9(FW安全装備)'!$A$1:$U$32</definedName>
    <definedName name="_xlnm.Print_Area" localSheetId="22">FW研修生離脱届!$A$1:$K$39</definedName>
    <definedName name="_xlnm.Print_Area" localSheetId="23">FW研修中止届!$A$1:$I$29</definedName>
    <definedName name="_xlnm.Print_Area" localSheetId="24">TR多能工化研修中止届!$A$1:$I$21</definedName>
    <definedName name="_xlnm.Print_Area" localSheetId="25">日数減少理由書!$A$1:$J$28</definedName>
    <definedName name="Z_76F1C708_D4F6_4FB5_9F5B_3EE58D925F2F_.wvu.Cols" localSheetId="11" hidden="1">'2-10(指導員)'!$X:$Y</definedName>
    <definedName name="Z_76F1C708_D4F6_4FB5_9F5B_3EE58D925F2F_.wvu.Cols" localSheetId="12" hidden="1">'2-11(研修内容)'!#REF!</definedName>
    <definedName name="Z_76F1C708_D4F6_4FB5_9F5B_3EE58D925F2F_.wvu.Cols" localSheetId="14" hidden="1">'2-13【多能工化】造林（研修生・技術習得費）'!#REF!,'2-13【多能工化】造林（研修生・技術習得費）'!#REF!,'2-13【多能工化】造林（研修生・技術習得費）'!#REF!,'2-13【多能工化】造林（研修生・技術習得費）'!#REF!</definedName>
    <definedName name="Z_76F1C708_D4F6_4FB5_9F5B_3EE58D925F2F_.wvu.Cols" localSheetId="15" hidden="1">'2-14【多能工化】造林（作業面積）'!#REF!,'2-14【多能工化】造林（作業面積）'!#REF!,'2-14【多能工化】造林（作業面積）'!#REF!,'2-14【多能工化】造林（作業面積）'!#REF!</definedName>
    <definedName name="Z_76F1C708_D4F6_4FB5_9F5B_3EE58D925F2F_.wvu.Cols" localSheetId="16" hidden="1">'2-15【多能工化】伐採等（研修生・作業工程）'!#REF!,'2-15【多能工化】伐採等（研修生・作業工程）'!#REF!,'2-15【多能工化】伐採等（研修生・作業工程）'!#REF!,'2-15【多能工化】伐採等（研修生・作業工程）'!#REF!</definedName>
    <definedName name="Z_76F1C708_D4F6_4FB5_9F5B_3EE58D925F2F_.wvu.Cols" localSheetId="17" hidden="1">'2-16【多能工化】伐採等（技術習得費・講習費）'!#REF!,'2-16【多能工化】伐採等（技術習得費・講習費）'!#REF!,'2-16【多能工化】伐採等（技術習得費・講習費）'!#REF!,'2-16【多能工化】伐採等（技術習得費・講習費）'!#REF!</definedName>
    <definedName name="Z_76F1C708_D4F6_4FB5_9F5B_3EE58D925F2F_.wvu.Cols" localSheetId="2" hidden="1">'2-2(基本)'!#REF!,'2-2(基本)'!#REF!,'2-2(基本)'!#REF!,'2-2(基本)'!$AA:$AE</definedName>
    <definedName name="Z_76F1C708_D4F6_4FB5_9F5B_3EE58D925F2F_.wvu.Cols" localSheetId="4" hidden="1">'2-3(詳細)'!#REF!,'2-3(詳細)'!$Z:$Z,'2-3(詳細)'!$AD:$AO</definedName>
    <definedName name="Z_76F1C708_D4F6_4FB5_9F5B_3EE58D925F2F_.wvu.Cols" localSheetId="5" hidden="1">'2-4(技術習得費)'!#REF!,'2-4(技術習得費)'!$T:$Z</definedName>
    <definedName name="Z_76F1C708_D4F6_4FB5_9F5B_3EE58D925F2F_.wvu.Cols" localSheetId="6" hidden="1">'2-5(社保等)'!#REF!,'2-5(社保等)'!$U:$U</definedName>
    <definedName name="Z_76F1C708_D4F6_4FB5_9F5B_3EE58D925F2F_.wvu.Cols" localSheetId="7" hidden="1">'2-6(住宅・環境費)'!#REF!,'2-6(住宅・環境費)'!$T:$T</definedName>
    <definedName name="Z_76F1C708_D4F6_4FB5_9F5B_3EE58D925F2F_.wvu.Cols" localSheetId="25" hidden="1">日数減少理由書!$L:$L</definedName>
    <definedName name="Z_76F1C708_D4F6_4FB5_9F5B_3EE58D925F2F_.wvu.PrintArea" localSheetId="11" hidden="1">'2-10(指導員)'!$A$1:$K$27</definedName>
    <definedName name="Z_76F1C708_D4F6_4FB5_9F5B_3EE58D925F2F_.wvu.PrintArea" localSheetId="12" hidden="1">'2-11(研修内容)'!$A$1:$L$33</definedName>
    <definedName name="Z_76F1C708_D4F6_4FB5_9F5B_3EE58D925F2F_.wvu.PrintArea" localSheetId="14" hidden="1">'2-13【多能工化】造林（研修生・技術習得費）'!$A$1:$T$19</definedName>
    <definedName name="Z_76F1C708_D4F6_4FB5_9F5B_3EE58D925F2F_.wvu.PrintArea" localSheetId="15" hidden="1">'2-14【多能工化】造林（作業面積）'!$A$1:$T$7</definedName>
    <definedName name="Z_76F1C708_D4F6_4FB5_9F5B_3EE58D925F2F_.wvu.PrintArea" localSheetId="16" hidden="1">'2-15【多能工化】伐採等（研修生・作業工程）'!$A$1:$T$24</definedName>
    <definedName name="Z_76F1C708_D4F6_4FB5_9F5B_3EE58D925F2F_.wvu.PrintArea" localSheetId="17" hidden="1">'2-16【多能工化】伐採等（技術習得費・講習費）'!$A$1:$AH$8</definedName>
    <definedName name="Z_76F1C708_D4F6_4FB5_9F5B_3EE58D925F2F_.wvu.PrintArea" localSheetId="18" hidden="1">'2-17_TR多能工化研修(R6補正)助成金請求書【上期】'!$A$1:$M$47</definedName>
    <definedName name="Z_76F1C708_D4F6_4FB5_9F5B_3EE58D925F2F_.wvu.PrintArea" localSheetId="20" hidden="1">'2-19_TR多能工化研修(R6補正)助成金請求書【年間】'!$A$1:$M$48</definedName>
    <definedName name="Z_76F1C708_D4F6_4FB5_9F5B_3EE58D925F2F_.wvu.PrintArea" localSheetId="2" hidden="1">'2-2(基本)'!$A$1:$Y$67</definedName>
    <definedName name="Z_76F1C708_D4F6_4FB5_9F5B_3EE58D925F2F_.wvu.PrintArea" localSheetId="3" hidden="1">'2-2(補足)'!$A$1:$F$34</definedName>
    <definedName name="Z_76F1C708_D4F6_4FB5_9F5B_3EE58D925F2F_.wvu.PrintArea" localSheetId="4" hidden="1">'2-3(詳細)'!$A$1:$AB$64</definedName>
    <definedName name="Z_76F1C708_D4F6_4FB5_9F5B_3EE58D925F2F_.wvu.PrintArea" localSheetId="5" hidden="1">'2-4(技術習得費)'!$A$1:$Q$68</definedName>
    <definedName name="Z_76F1C708_D4F6_4FB5_9F5B_3EE58D925F2F_.wvu.PrintArea" localSheetId="6" hidden="1">'2-5(社保等)'!$A$1:$R$60</definedName>
    <definedName name="Z_76F1C708_D4F6_4FB5_9F5B_3EE58D925F2F_.wvu.PrintArea" localSheetId="7" hidden="1">'2-6(住宅・環境費)'!$A$1:$Q$55</definedName>
    <definedName name="Z_76F1C708_D4F6_4FB5_9F5B_3EE58D925F2F_.wvu.PrintArea" localSheetId="8" hidden="1">'2-7(TR・FW1資材費)'!$A$1:$N$31</definedName>
    <definedName name="Z_76F1C708_D4F6_4FB5_9F5B_3EE58D925F2F_.wvu.PrintArea" localSheetId="9" hidden="1">'2-8(FW1研修準備費)'!$A$1:$I$29</definedName>
    <definedName name="Z_76F1C708_D4F6_4FB5_9F5B_3EE58D925F2F_.wvu.PrintArea" localSheetId="10" hidden="1">'2-9(FW安全装備)'!$A$1:$N$30</definedName>
    <definedName name="Z_76F1C708_D4F6_4FB5_9F5B_3EE58D925F2F_.wvu.PrintArea" localSheetId="23" hidden="1">FW研修中止届!$A$1:$I$29</definedName>
    <definedName name="Z_76F1C708_D4F6_4FB5_9F5B_3EE58D925F2F_.wvu.PrintArea" localSheetId="24" hidden="1">TR多能工化研修中止届!$A$1:$I$21</definedName>
    <definedName name="Z_76F1C708_D4F6_4FB5_9F5B_3EE58D925F2F_.wvu.PrintArea" localSheetId="25" hidden="1">日数減少理由書!$A$1:$J$28</definedName>
    <definedName name="Z_76F1C708_D4F6_4FB5_9F5B_3EE58D925F2F_.wvu.Rows" localSheetId="1" hidden="1">'2-1(表紙)'!#REF!</definedName>
    <definedName name="Z_76F1C708_D4F6_4FB5_9F5B_3EE58D925F2F_.wvu.Rows" localSheetId="12" hidden="1">'2-11(研修内容)'!$13:$13</definedName>
    <definedName name="Z_76F1C708_D4F6_4FB5_9F5B_3EE58D925F2F_.wvu.Rows" localSheetId="18" hidden="1">'2-17_TR多能工化研修(R6補正)助成金請求書【上期】'!$25:$27</definedName>
    <definedName name="Z_76F1C708_D4F6_4FB5_9F5B_3EE58D925F2F_.wvu.Rows" localSheetId="19" hidden="1">'2-18_FW研修 助成金請求書【上期】'!$23:$23</definedName>
    <definedName name="Z_76F1C708_D4F6_4FB5_9F5B_3EE58D925F2F_.wvu.Rows" localSheetId="20" hidden="1">'2-19_TR多能工化研修(R6補正)助成金請求書【年間】'!$26:$28</definedName>
    <definedName name="Z_76F1C708_D4F6_4FB5_9F5B_3EE58D925F2F_.wvu.Rows" localSheetId="21" hidden="1">'2-20_FW研修 助成金請求書【年間】'!$25:$25</definedName>
    <definedName name="Z_76F1C708_D4F6_4FB5_9F5B_3EE58D925F2F_.wvu.Rows" localSheetId="5" hidden="1">'2-4(技術習得費)'!$43:$43,'2-4(技術習得費)'!$55:$55,'2-4(技術習得費)'!$61:$61</definedName>
    <definedName name="Z_76F1C708_D4F6_4FB5_9F5B_3EE58D925F2F_.wvu.Rows" localSheetId="6" hidden="1">'2-5(社保等)'!$40:$40,'2-5(社保等)'!$46:$46,'2-5(社保等)'!$52:$52</definedName>
    <definedName name="Z_76F1C708_D4F6_4FB5_9F5B_3EE58D925F2F_.wvu.Rows" localSheetId="7" hidden="1">'2-6(住宅・環境費)'!$33:$33,'2-6(住宅・環境費)'!$43:$43,'2-6(住宅・環境費)'!$49:$49</definedName>
    <definedName name="作業種の変更_後" comment="様式2-15_多能工化（伐採等）シート　＞作業工程（変更後）で使用" localSheetId="16">リスト!$BW$48:$BW$54</definedName>
    <definedName name="作業種の変更_前" comment="様式2-15_多能工化（伐採等）シート　＞作業工程（変更前）で使用" localSheetId="16">リスト!$BS$48:$BS$58</definedName>
    <definedName name="素材生産を行う" comment="対象区分（多能工化_伐採等の要件）" localSheetId="16">リスト!$BW$34:$BW$35</definedName>
    <definedName name="造林作業のみを行う" comment="対象区分（多能工化_伐採等の要件）" localSheetId="16">リスト!$BW$31:$BW$32</definedName>
    <definedName name="同一作業種内の工程変更_後" comment="様式2-15_多能工化（伐採等）シート　＞作業工程（変更後）で使用">リスト!$BW$64:$BW$67</definedName>
    <definedName name="同一作業種内の工程変更_前" comment="様式2-15_多能工化（伐採等）シート　＞作業工程（変更前）で使用" localSheetId="16">リスト!$BS$64:$BS$67</definedName>
  </definedNames>
  <calcPr calcId="191029"/>
  <customWorkbookViews>
    <customWorkbookView name="全森　藤倉 朋行 - 個人用ビュー" guid="{76F1C708-D4F6-4FB5-9F5B-3EE58D925F2F}" mergeInterval="0" personalView="1" maximized="1" xWindow="-8" yWindow="-8" windowWidth="1382" windowHeight="723" tabRatio="87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3" l="1"/>
  <c r="F34" i="11"/>
  <c r="F31" i="10"/>
  <c r="F35" i="8"/>
  <c r="G33" i="6"/>
  <c r="F35" i="3"/>
  <c r="H21" i="31" l="1"/>
  <c r="H19" i="31"/>
  <c r="H17" i="31"/>
  <c r="C33" i="8" l="1"/>
  <c r="A12" i="31"/>
  <c r="J21" i="31"/>
  <c r="J19" i="31"/>
  <c r="J17" i="31"/>
  <c r="E22" i="44"/>
  <c r="E20" i="44"/>
  <c r="E18" i="44"/>
  <c r="B6" i="24"/>
  <c r="H2" i="44"/>
  <c r="F1" i="43" l="1"/>
  <c r="F1" i="41"/>
  <c r="F1" i="39"/>
  <c r="F1" i="34"/>
  <c r="E1" i="20"/>
  <c r="D1" i="18"/>
  <c r="E1" i="40"/>
  <c r="E1" i="38"/>
  <c r="D1" i="15"/>
  <c r="E1" i="13"/>
  <c r="F1" i="11"/>
  <c r="F1" i="10"/>
  <c r="F1" i="8"/>
  <c r="G1" i="6"/>
  <c r="F1" i="3"/>
  <c r="C1" i="5" s="1"/>
  <c r="E30" i="24" l="1"/>
  <c r="B39" i="2" l="1"/>
  <c r="B38" i="2"/>
  <c r="Q27" i="28" l="1"/>
  <c r="O27" i="28"/>
  <c r="M27" i="28"/>
  <c r="Q26" i="28"/>
  <c r="O26" i="28"/>
  <c r="M26" i="28"/>
  <c r="Q25" i="28"/>
  <c r="O25" i="28"/>
  <c r="M25" i="28"/>
  <c r="Q24" i="28"/>
  <c r="O24" i="28"/>
  <c r="M24" i="28"/>
  <c r="Q23" i="28"/>
  <c r="O23" i="28"/>
  <c r="M23" i="28"/>
  <c r="Q22" i="28"/>
  <c r="O22" i="28"/>
  <c r="M22" i="28"/>
  <c r="Q21" i="28"/>
  <c r="O21" i="28"/>
  <c r="M21" i="28"/>
  <c r="Q20" i="28"/>
  <c r="O20" i="28"/>
  <c r="M20" i="28"/>
  <c r="Q19" i="28"/>
  <c r="O19" i="28"/>
  <c r="M19" i="28"/>
  <c r="Q18" i="28"/>
  <c r="O18" i="28"/>
  <c r="M18" i="28"/>
  <c r="R22" i="44" l="1"/>
  <c r="R21" i="44"/>
  <c r="R20" i="44"/>
  <c r="R19" i="44"/>
  <c r="R18" i="44"/>
  <c r="P22" i="44"/>
  <c r="P21" i="44"/>
  <c r="P20" i="44"/>
  <c r="P19" i="44"/>
  <c r="P18" i="44"/>
  <c r="N21" i="44"/>
  <c r="N20" i="44"/>
  <c r="N19" i="44"/>
  <c r="N18" i="44"/>
  <c r="E10" i="43" l="1"/>
  <c r="E11" i="43"/>
  <c r="A9" i="31"/>
  <c r="B17" i="29"/>
  <c r="A13" i="29" s="1"/>
  <c r="A10" i="28"/>
  <c r="A13" i="28" s="1"/>
  <c r="B6" i="25"/>
  <c r="AA24" i="40" l="1"/>
  <c r="AA23" i="40"/>
  <c r="AA22" i="40"/>
  <c r="AA21" i="40"/>
  <c r="AA20" i="40"/>
  <c r="AA19" i="40"/>
  <c r="AA18" i="40"/>
  <c r="AA17" i="40"/>
  <c r="AA16" i="40"/>
  <c r="AA15" i="40"/>
  <c r="AA14" i="40"/>
  <c r="AA13" i="40"/>
  <c r="AA12" i="40"/>
  <c r="AA11" i="40"/>
  <c r="AA10" i="40"/>
  <c r="Z24" i="40"/>
  <c r="Z23" i="40"/>
  <c r="Z22" i="40"/>
  <c r="Z21" i="40"/>
  <c r="Z20" i="40"/>
  <c r="Z19" i="40"/>
  <c r="Z18" i="40"/>
  <c r="Z17" i="40"/>
  <c r="Z16" i="40"/>
  <c r="Z15" i="40"/>
  <c r="Z14" i="40"/>
  <c r="Z13" i="40"/>
  <c r="Z12" i="40"/>
  <c r="Z11" i="40"/>
  <c r="Z10" i="40"/>
  <c r="B18" i="2" l="1"/>
  <c r="E26" i="43"/>
  <c r="F26" i="43" s="1"/>
  <c r="E25" i="43"/>
  <c r="F25" i="43" s="1"/>
  <c r="E24" i="43"/>
  <c r="F24" i="43" s="1"/>
  <c r="E23" i="43"/>
  <c r="F23" i="43" s="1"/>
  <c r="E22" i="43"/>
  <c r="F22" i="43" s="1"/>
  <c r="E14" i="43"/>
  <c r="E13" i="43"/>
  <c r="E12" i="43"/>
  <c r="F21" i="43" l="1"/>
  <c r="D12" i="20" s="1"/>
  <c r="N22" i="44"/>
  <c r="R24" i="44"/>
  <c r="R25" i="44"/>
  <c r="R26" i="44"/>
  <c r="R27" i="44"/>
  <c r="R23" i="44"/>
  <c r="P24" i="44"/>
  <c r="P25" i="44"/>
  <c r="P26" i="44"/>
  <c r="P27" i="44"/>
  <c r="P23" i="44"/>
  <c r="N24" i="44"/>
  <c r="N25" i="44"/>
  <c r="N26" i="44"/>
  <c r="N27" i="44"/>
  <c r="N23" i="44"/>
  <c r="K8" i="44"/>
  <c r="K7" i="44"/>
  <c r="K2" i="44"/>
  <c r="J2" i="44"/>
  <c r="I2" i="44"/>
  <c r="F14" i="43" l="1"/>
  <c r="F13" i="43"/>
  <c r="W13" i="43"/>
  <c r="O13" i="41" s="1"/>
  <c r="W12" i="43"/>
  <c r="O12" i="41" s="1"/>
  <c r="W11" i="43"/>
  <c r="O11" i="41" s="1"/>
  <c r="F10" i="43"/>
  <c r="U9" i="43"/>
  <c r="S9" i="43"/>
  <c r="R9" i="43"/>
  <c r="Q9" i="43"/>
  <c r="P9" i="43"/>
  <c r="O9" i="43"/>
  <c r="M9" i="43"/>
  <c r="K9" i="43"/>
  <c r="J9" i="43"/>
  <c r="I9" i="43"/>
  <c r="G9" i="43"/>
  <c r="AG5" i="43"/>
  <c r="X5" i="43"/>
  <c r="X4" i="43"/>
  <c r="X3" i="43"/>
  <c r="AH1" i="43"/>
  <c r="C15" i="41"/>
  <c r="U14" i="41"/>
  <c r="H14" i="41"/>
  <c r="D14" i="41"/>
  <c r="U13" i="41"/>
  <c r="H13" i="41"/>
  <c r="D13" i="41"/>
  <c r="U12" i="41"/>
  <c r="H12" i="41"/>
  <c r="D12" i="41"/>
  <c r="U11" i="41"/>
  <c r="H11" i="41"/>
  <c r="D11" i="41"/>
  <c r="U10" i="41"/>
  <c r="H10" i="41"/>
  <c r="D10" i="41"/>
  <c r="T5" i="41"/>
  <c r="P5" i="41"/>
  <c r="P4" i="41"/>
  <c r="P3" i="41"/>
  <c r="T1" i="41"/>
  <c r="AJ14" i="43" l="1"/>
  <c r="AK14" i="43" s="1"/>
  <c r="AJ12" i="43"/>
  <c r="AK12" i="43" s="1"/>
  <c r="AJ10" i="43"/>
  <c r="AK10" i="43" s="1"/>
  <c r="AJ11" i="43"/>
  <c r="AK11" i="43" s="1"/>
  <c r="AJ13" i="43"/>
  <c r="AK13" i="43" s="1"/>
  <c r="E17" i="29"/>
  <c r="D14" i="43"/>
  <c r="D26" i="43"/>
  <c r="D13" i="43"/>
  <c r="D25" i="43"/>
  <c r="D12" i="43"/>
  <c r="D24" i="43"/>
  <c r="D11" i="43"/>
  <c r="D23" i="43"/>
  <c r="D10" i="43"/>
  <c r="D22" i="43"/>
  <c r="F11" i="43"/>
  <c r="W14" i="43"/>
  <c r="O14" i="41" s="1"/>
  <c r="F12" i="43"/>
  <c r="W10" i="43"/>
  <c r="O10" i="41" s="1"/>
  <c r="X9" i="43" l="1"/>
  <c r="F9" i="43"/>
  <c r="W9" i="43"/>
  <c r="B30" i="3" l="1"/>
  <c r="C15" i="34"/>
  <c r="AC24" i="40"/>
  <c r="AB24" i="40"/>
  <c r="AC23" i="40"/>
  <c r="AB23" i="40"/>
  <c r="AC22" i="40"/>
  <c r="AB22" i="40"/>
  <c r="AC21" i="40"/>
  <c r="AB21" i="40"/>
  <c r="AC20" i="40"/>
  <c r="AB20" i="40"/>
  <c r="AC19" i="40"/>
  <c r="AB19" i="40"/>
  <c r="AC18" i="40"/>
  <c r="AB18" i="40"/>
  <c r="AC17" i="40"/>
  <c r="AB17" i="40"/>
  <c r="AC16" i="40"/>
  <c r="AB16" i="40"/>
  <c r="AC15" i="40"/>
  <c r="AB15" i="40"/>
  <c r="AC14" i="40"/>
  <c r="AB14" i="40"/>
  <c r="AC13" i="40"/>
  <c r="AB13" i="40"/>
  <c r="AC12" i="40"/>
  <c r="AB12" i="40"/>
  <c r="AC11" i="40"/>
  <c r="AB11" i="40"/>
  <c r="AC10" i="40"/>
  <c r="AB10" i="40"/>
  <c r="B68" i="3"/>
  <c r="E30" i="25"/>
  <c r="AB25" i="40" l="1"/>
  <c r="U1" i="40"/>
  <c r="C22" i="23" l="1"/>
  <c r="C22" i="22"/>
  <c r="Z25" i="40"/>
  <c r="D8" i="18" s="1"/>
  <c r="V5" i="40"/>
  <c r="S5" i="40"/>
  <c r="S4" i="40"/>
  <c r="S3" i="40"/>
  <c r="Y24" i="40"/>
  <c r="X24" i="40"/>
  <c r="N24" i="40"/>
  <c r="C24" i="40"/>
  <c r="Y23" i="40"/>
  <c r="X23" i="40"/>
  <c r="N23" i="40"/>
  <c r="C23" i="40"/>
  <c r="Y22" i="40"/>
  <c r="X22" i="40"/>
  <c r="N22" i="40"/>
  <c r="C22" i="40"/>
  <c r="Y21" i="40"/>
  <c r="X21" i="40"/>
  <c r="N21" i="40"/>
  <c r="C21" i="40"/>
  <c r="Y20" i="40"/>
  <c r="X20" i="40"/>
  <c r="N20" i="40"/>
  <c r="C20" i="40"/>
  <c r="Y19" i="40"/>
  <c r="X19" i="40"/>
  <c r="N19" i="40"/>
  <c r="C19" i="40"/>
  <c r="Y18" i="40"/>
  <c r="X18" i="40"/>
  <c r="N18" i="40"/>
  <c r="C18" i="40"/>
  <c r="Y17" i="40"/>
  <c r="X17" i="40"/>
  <c r="N17" i="40"/>
  <c r="C17" i="40"/>
  <c r="Y16" i="40"/>
  <c r="X16" i="40"/>
  <c r="N16" i="40"/>
  <c r="C16" i="40"/>
  <c r="Y15" i="40"/>
  <c r="X15" i="40"/>
  <c r="N15" i="40"/>
  <c r="C15" i="40"/>
  <c r="Y14" i="40"/>
  <c r="X14" i="40"/>
  <c r="N14" i="40"/>
  <c r="C14" i="40"/>
  <c r="Y13" i="40"/>
  <c r="X13" i="40"/>
  <c r="N13" i="40"/>
  <c r="C13" i="40"/>
  <c r="Y12" i="40"/>
  <c r="X12" i="40"/>
  <c r="N12" i="40"/>
  <c r="C12" i="40"/>
  <c r="Y11" i="40"/>
  <c r="X11" i="40"/>
  <c r="N11" i="40"/>
  <c r="C11" i="40"/>
  <c r="Y10" i="40"/>
  <c r="X10" i="40"/>
  <c r="N10" i="40"/>
  <c r="C10" i="40"/>
  <c r="X25" i="40" l="1"/>
  <c r="N49" i="13"/>
  <c r="G49" i="13"/>
  <c r="N48" i="13"/>
  <c r="G48" i="13"/>
  <c r="N47" i="13"/>
  <c r="G47" i="13"/>
  <c r="N46" i="13"/>
  <c r="G46" i="13"/>
  <c r="B63" i="13"/>
  <c r="B30" i="13"/>
  <c r="N51" i="13"/>
  <c r="G51" i="13"/>
  <c r="N50" i="13"/>
  <c r="G50" i="13"/>
  <c r="N45" i="13"/>
  <c r="G45" i="13"/>
  <c r="N60" i="13"/>
  <c r="G60" i="13"/>
  <c r="N59" i="13"/>
  <c r="G59" i="13"/>
  <c r="N58" i="13"/>
  <c r="G58" i="13"/>
  <c r="N62" i="13"/>
  <c r="G62" i="13"/>
  <c r="N61" i="13"/>
  <c r="G61" i="13"/>
  <c r="N57" i="13"/>
  <c r="G57" i="13"/>
  <c r="N56" i="13"/>
  <c r="G56" i="13"/>
  <c r="N55" i="13"/>
  <c r="G55" i="13"/>
  <c r="N54" i="13"/>
  <c r="G54" i="13"/>
  <c r="N53" i="13"/>
  <c r="G53" i="13"/>
  <c r="N52" i="13"/>
  <c r="G52" i="13"/>
  <c r="N44" i="13"/>
  <c r="G44" i="13"/>
  <c r="N43" i="13"/>
  <c r="G43" i="13"/>
  <c r="N42" i="13"/>
  <c r="G42" i="13"/>
  <c r="N38" i="13"/>
  <c r="K38" i="13"/>
  <c r="K37" i="13"/>
  <c r="K36" i="13"/>
  <c r="M34" i="13"/>
  <c r="B29" i="38"/>
  <c r="B27" i="15"/>
  <c r="B47" i="2"/>
  <c r="C30" i="6"/>
  <c r="C22" i="11"/>
  <c r="E42" i="24" l="1"/>
  <c r="E41" i="24"/>
  <c r="E40" i="24"/>
  <c r="E38" i="24"/>
  <c r="E37" i="24"/>
  <c r="R20" i="34" l="1"/>
  <c r="P20" i="34"/>
  <c r="O20" i="34"/>
  <c r="N20" i="34"/>
  <c r="M20" i="34"/>
  <c r="L20" i="34"/>
  <c r="K20" i="34"/>
  <c r="J20" i="34"/>
  <c r="I20" i="34"/>
  <c r="H20" i="34"/>
  <c r="B37" i="2"/>
  <c r="B36" i="2"/>
  <c r="H18" i="39"/>
  <c r="T5" i="39"/>
  <c r="R5" i="39"/>
  <c r="R4" i="39"/>
  <c r="R3" i="39"/>
  <c r="S1" i="39"/>
  <c r="U14" i="34"/>
  <c r="U13" i="34"/>
  <c r="U12" i="34"/>
  <c r="U11" i="34"/>
  <c r="U10" i="34"/>
  <c r="E25" i="34"/>
  <c r="S25" i="34" s="1"/>
  <c r="E24" i="34"/>
  <c r="S24" i="34" s="1"/>
  <c r="E23" i="34"/>
  <c r="F23" i="34" s="1"/>
  <c r="E22" i="34"/>
  <c r="S22" i="34" s="1"/>
  <c r="E21" i="34"/>
  <c r="F21" i="34" s="1"/>
  <c r="G20" i="34"/>
  <c r="N10" i="11"/>
  <c r="M10" i="11"/>
  <c r="L10" i="11"/>
  <c r="K10" i="11"/>
  <c r="J10" i="11"/>
  <c r="I10" i="11"/>
  <c r="H10" i="11"/>
  <c r="G10" i="11"/>
  <c r="P18" i="38"/>
  <c r="P17" i="38"/>
  <c r="I18" i="38"/>
  <c r="I17" i="38"/>
  <c r="T1" i="38"/>
  <c r="P3" i="38"/>
  <c r="P4" i="38"/>
  <c r="P5" i="38"/>
  <c r="U5" i="38"/>
  <c r="U28" i="38"/>
  <c r="U27" i="38"/>
  <c r="U26" i="38"/>
  <c r="U25" i="38"/>
  <c r="U24" i="38"/>
  <c r="U23" i="38"/>
  <c r="U22" i="38"/>
  <c r="U21" i="38"/>
  <c r="U20" i="38"/>
  <c r="U19" i="38"/>
  <c r="N28" i="38"/>
  <c r="G28" i="38"/>
  <c r="N27" i="38"/>
  <c r="G27" i="38"/>
  <c r="N26" i="38"/>
  <c r="G26" i="38"/>
  <c r="N25" i="38"/>
  <c r="G25" i="38"/>
  <c r="N24" i="38"/>
  <c r="G24" i="38"/>
  <c r="N23" i="38"/>
  <c r="G23" i="38"/>
  <c r="N22" i="38"/>
  <c r="G22" i="38"/>
  <c r="N21" i="38"/>
  <c r="G21" i="38"/>
  <c r="N20" i="38"/>
  <c r="G20" i="38"/>
  <c r="N19" i="38"/>
  <c r="G19" i="38"/>
  <c r="J27" i="18"/>
  <c r="H14" i="34"/>
  <c r="D14" i="34"/>
  <c r="H13" i="34"/>
  <c r="D13" i="34"/>
  <c r="H12" i="34"/>
  <c r="D12" i="34"/>
  <c r="H11" i="34"/>
  <c r="D11" i="34"/>
  <c r="H10" i="34"/>
  <c r="D10" i="34"/>
  <c r="T5" i="34"/>
  <c r="P5" i="34"/>
  <c r="P4" i="34"/>
  <c r="P3" i="34"/>
  <c r="T1" i="34"/>
  <c r="U17" i="38" l="1"/>
  <c r="N17" i="38"/>
  <c r="G17" i="38"/>
  <c r="E7" i="20"/>
  <c r="L8" i="18"/>
  <c r="V23" i="34"/>
  <c r="W23" i="34" s="1"/>
  <c r="V22" i="34"/>
  <c r="W22" i="34" s="1"/>
  <c r="V21" i="34"/>
  <c r="W21" i="34" s="1"/>
  <c r="V25" i="34"/>
  <c r="W25" i="34" s="1"/>
  <c r="V24" i="34"/>
  <c r="W24" i="34" s="1"/>
  <c r="F24" i="34"/>
  <c r="S23" i="34"/>
  <c r="D21" i="34"/>
  <c r="D23" i="34"/>
  <c r="D22" i="34"/>
  <c r="D24" i="34"/>
  <c r="F22" i="34"/>
  <c r="D25" i="34"/>
  <c r="F25" i="34"/>
  <c r="N18" i="38"/>
  <c r="U18" i="38"/>
  <c r="G18" i="38"/>
  <c r="C29" i="10"/>
  <c r="C59" i="10" s="1"/>
  <c r="C31" i="6"/>
  <c r="C63" i="6" s="1"/>
  <c r="C62" i="6"/>
  <c r="B64" i="3"/>
  <c r="G26" i="15"/>
  <c r="G25" i="15"/>
  <c r="G24" i="15"/>
  <c r="G23" i="15"/>
  <c r="G22" i="15"/>
  <c r="G21" i="15"/>
  <c r="G20" i="15"/>
  <c r="G19" i="15"/>
  <c r="G18" i="15"/>
  <c r="N29" i="13"/>
  <c r="N28" i="13"/>
  <c r="N27" i="13"/>
  <c r="N26" i="13"/>
  <c r="N25" i="13"/>
  <c r="N24" i="13"/>
  <c r="N23" i="13"/>
  <c r="N22" i="13"/>
  <c r="N21" i="13"/>
  <c r="N20" i="13"/>
  <c r="N19" i="13"/>
  <c r="G29" i="13"/>
  <c r="G28" i="13"/>
  <c r="G27" i="13"/>
  <c r="G26" i="13"/>
  <c r="G25" i="13"/>
  <c r="G24" i="13"/>
  <c r="G23" i="13"/>
  <c r="G22" i="13"/>
  <c r="G21" i="13"/>
  <c r="G20" i="13"/>
  <c r="G19" i="13"/>
  <c r="C67" i="8"/>
  <c r="C55" i="11"/>
  <c r="F29" i="18"/>
  <c r="D22" i="20" s="1"/>
  <c r="H22" i="20" s="1"/>
  <c r="F31" i="18"/>
  <c r="D24" i="20" s="1"/>
  <c r="H24" i="20" s="1"/>
  <c r="F30" i="18"/>
  <c r="D23" i="20" s="1"/>
  <c r="H23" i="20" s="1"/>
  <c r="AC41" i="6"/>
  <c r="B67" i="3"/>
  <c r="F40" i="6"/>
  <c r="R42" i="11"/>
  <c r="R25" i="11"/>
  <c r="S39" i="10"/>
  <c r="R42" i="8"/>
  <c r="T54" i="11"/>
  <c r="T53" i="11"/>
  <c r="T52" i="11"/>
  <c r="T51" i="11"/>
  <c r="T48" i="11"/>
  <c r="T47" i="11"/>
  <c r="T46" i="11"/>
  <c r="T45" i="11"/>
  <c r="T21" i="11"/>
  <c r="T20" i="11"/>
  <c r="T19" i="11"/>
  <c r="T18" i="11"/>
  <c r="T15" i="11"/>
  <c r="T14" i="11"/>
  <c r="T13" i="11"/>
  <c r="T12" i="11"/>
  <c r="U57" i="10"/>
  <c r="U56" i="10"/>
  <c r="U55" i="10"/>
  <c r="U54" i="10"/>
  <c r="U51" i="10"/>
  <c r="U50" i="10"/>
  <c r="U49" i="10"/>
  <c r="U48" i="10"/>
  <c r="U45" i="10"/>
  <c r="U44" i="10"/>
  <c r="U43" i="10"/>
  <c r="U42" i="10"/>
  <c r="U27" i="10"/>
  <c r="U26" i="10"/>
  <c r="U25" i="10"/>
  <c r="U24" i="10"/>
  <c r="U21" i="10"/>
  <c r="U20" i="10"/>
  <c r="U19" i="10"/>
  <c r="U18" i="10"/>
  <c r="U15" i="10"/>
  <c r="U14" i="10"/>
  <c r="U13" i="10"/>
  <c r="U12" i="10"/>
  <c r="J6" i="2"/>
  <c r="B43" i="11"/>
  <c r="B43" i="8"/>
  <c r="B42" i="6"/>
  <c r="B44" i="3"/>
  <c r="I7" i="13"/>
  <c r="I15" i="13"/>
  <c r="B10" i="11"/>
  <c r="B9" i="8"/>
  <c r="B10" i="6"/>
  <c r="Z66" i="8"/>
  <c r="Z65" i="8"/>
  <c r="Z64" i="8"/>
  <c r="Z63" i="8"/>
  <c r="Z60" i="8"/>
  <c r="Z59" i="8"/>
  <c r="Z58" i="8"/>
  <c r="Z57" i="8"/>
  <c r="Z48" i="8"/>
  <c r="Z47" i="8"/>
  <c r="Z46" i="8"/>
  <c r="Z45" i="8"/>
  <c r="Z32" i="8"/>
  <c r="Z31" i="8"/>
  <c r="Z30" i="8"/>
  <c r="Z29" i="8"/>
  <c r="Z14" i="8"/>
  <c r="Z13" i="8"/>
  <c r="Z12" i="8"/>
  <c r="Z11" i="8"/>
  <c r="Z26" i="8"/>
  <c r="Z25" i="8"/>
  <c r="Z24" i="8"/>
  <c r="Z23" i="8"/>
  <c r="L41" i="3"/>
  <c r="H42" i="3"/>
  <c r="G9" i="8"/>
  <c r="E24" i="2"/>
  <c r="H44" i="3"/>
  <c r="H10" i="3"/>
  <c r="I5" i="31"/>
  <c r="J5" i="31"/>
  <c r="F6" i="31"/>
  <c r="F7" i="31"/>
  <c r="H7" i="31"/>
  <c r="L16" i="31"/>
  <c r="L17" i="31"/>
  <c r="F2" i="29"/>
  <c r="G2" i="29"/>
  <c r="H2" i="29"/>
  <c r="I2" i="29"/>
  <c r="I7" i="29"/>
  <c r="I8" i="29"/>
  <c r="F2" i="28"/>
  <c r="G2" i="28"/>
  <c r="H2" i="28"/>
  <c r="I2" i="28"/>
  <c r="I7" i="28"/>
  <c r="I8" i="28"/>
  <c r="J2" i="25"/>
  <c r="R1" i="20"/>
  <c r="N3" i="20"/>
  <c r="N4" i="20"/>
  <c r="N5" i="20"/>
  <c r="S5" i="20"/>
  <c r="H25" i="20"/>
  <c r="L1" i="18"/>
  <c r="H3" i="18"/>
  <c r="H4" i="18"/>
  <c r="H5" i="18"/>
  <c r="L5" i="18"/>
  <c r="F14" i="18"/>
  <c r="F15" i="18"/>
  <c r="F16" i="18"/>
  <c r="F17" i="18"/>
  <c r="F18" i="18"/>
  <c r="F19" i="18"/>
  <c r="F20" i="18"/>
  <c r="F21" i="18"/>
  <c r="F22" i="18"/>
  <c r="F23" i="18"/>
  <c r="F24" i="18"/>
  <c r="F25" i="18"/>
  <c r="F26" i="18"/>
  <c r="G27" i="18"/>
  <c r="H27" i="18"/>
  <c r="I27" i="18"/>
  <c r="K27" i="18"/>
  <c r="L27" i="18"/>
  <c r="H1" i="15"/>
  <c r="G3" i="15"/>
  <c r="G4" i="15"/>
  <c r="G5" i="15"/>
  <c r="I5" i="15"/>
  <c r="M1" i="13"/>
  <c r="K3" i="13"/>
  <c r="K4" i="13"/>
  <c r="K5" i="13"/>
  <c r="N5" i="13"/>
  <c r="I17" i="13"/>
  <c r="I18" i="13"/>
  <c r="P1" i="11"/>
  <c r="M3" i="11"/>
  <c r="M4" i="11"/>
  <c r="M5" i="11"/>
  <c r="Q5" i="11"/>
  <c r="E11" i="11"/>
  <c r="O11" i="11" s="1"/>
  <c r="E12" i="11"/>
  <c r="O12" i="11" s="1"/>
  <c r="E13" i="11"/>
  <c r="O13" i="11" s="1"/>
  <c r="E14" i="11"/>
  <c r="O14" i="11" s="1"/>
  <c r="E15" i="11"/>
  <c r="F15" i="11" s="1"/>
  <c r="G16" i="11"/>
  <c r="H16" i="11"/>
  <c r="I16" i="11"/>
  <c r="J16" i="11"/>
  <c r="K16" i="11"/>
  <c r="L16" i="11"/>
  <c r="M16" i="11"/>
  <c r="N16" i="11"/>
  <c r="E17" i="11"/>
  <c r="O17" i="11" s="1"/>
  <c r="E18" i="11"/>
  <c r="F18" i="11" s="1"/>
  <c r="E19" i="11"/>
  <c r="F19" i="11" s="1"/>
  <c r="E20" i="11"/>
  <c r="F20" i="11" s="1"/>
  <c r="E21" i="11"/>
  <c r="F21" i="11" s="1"/>
  <c r="C27" i="11"/>
  <c r="K26" i="11" s="1"/>
  <c r="O27" i="11"/>
  <c r="J15" i="20" s="1"/>
  <c r="C29" i="11"/>
  <c r="H28" i="11" s="1"/>
  <c r="O29" i="11"/>
  <c r="M15" i="20" s="1"/>
  <c r="C31" i="11"/>
  <c r="M30" i="11" s="1"/>
  <c r="O31" i="11"/>
  <c r="P15" i="20" s="1"/>
  <c r="C32" i="11"/>
  <c r="O32" i="11"/>
  <c r="P34" i="11"/>
  <c r="M36" i="11"/>
  <c r="M37" i="11"/>
  <c r="M38" i="11"/>
  <c r="Q38" i="11"/>
  <c r="E44" i="11"/>
  <c r="F44" i="11" s="1"/>
  <c r="E45" i="11"/>
  <c r="O45" i="11" s="1"/>
  <c r="E46" i="11"/>
  <c r="O46" i="11" s="1"/>
  <c r="E47" i="11"/>
  <c r="F47" i="11" s="1"/>
  <c r="E48" i="11"/>
  <c r="O48" i="11" s="1"/>
  <c r="E50" i="11"/>
  <c r="F50" i="11" s="1"/>
  <c r="E51" i="11"/>
  <c r="O51" i="11" s="1"/>
  <c r="E52" i="11"/>
  <c r="F52" i="11" s="1"/>
  <c r="E53" i="11"/>
  <c r="O53" i="11" s="1"/>
  <c r="E54" i="11"/>
  <c r="O54" i="11" s="1"/>
  <c r="P1" i="10"/>
  <c r="S53" i="10" s="1"/>
  <c r="T53" i="10" s="1"/>
  <c r="N3" i="10"/>
  <c r="N4" i="10"/>
  <c r="N5" i="10"/>
  <c r="R5" i="10"/>
  <c r="E11" i="10"/>
  <c r="P11" i="10" s="1"/>
  <c r="F11" i="10"/>
  <c r="E12" i="10"/>
  <c r="F12" i="10"/>
  <c r="E13" i="10"/>
  <c r="P13" i="10" s="1"/>
  <c r="F13" i="10"/>
  <c r="E14" i="10"/>
  <c r="P14" i="10" s="1"/>
  <c r="F14" i="10"/>
  <c r="E15" i="10"/>
  <c r="P15" i="10" s="1"/>
  <c r="F15" i="10"/>
  <c r="E17" i="10"/>
  <c r="P17" i="10" s="1"/>
  <c r="F17" i="10"/>
  <c r="E18" i="10"/>
  <c r="F18" i="10"/>
  <c r="E19" i="10"/>
  <c r="P19" i="10" s="1"/>
  <c r="F19" i="10"/>
  <c r="E20" i="10"/>
  <c r="F20" i="10"/>
  <c r="E21" i="10"/>
  <c r="P21" i="10" s="1"/>
  <c r="F21" i="10"/>
  <c r="E23" i="10"/>
  <c r="P23" i="10" s="1"/>
  <c r="F23" i="10"/>
  <c r="E24" i="10"/>
  <c r="P24" i="10" s="1"/>
  <c r="F24" i="10"/>
  <c r="E25" i="10"/>
  <c r="P25" i="10" s="1"/>
  <c r="F25" i="10"/>
  <c r="E26" i="10"/>
  <c r="F26" i="10"/>
  <c r="E27" i="10"/>
  <c r="P27" i="10" s="1"/>
  <c r="F27" i="10"/>
  <c r="C60" i="10"/>
  <c r="P31" i="10"/>
  <c r="N33" i="10"/>
  <c r="N34" i="10"/>
  <c r="N35" i="10"/>
  <c r="R35" i="10"/>
  <c r="E41" i="10"/>
  <c r="P41" i="10" s="1"/>
  <c r="F41" i="10"/>
  <c r="E42" i="10"/>
  <c r="P42" i="10" s="1"/>
  <c r="F42" i="10"/>
  <c r="E43" i="10"/>
  <c r="F43" i="10"/>
  <c r="E44" i="10"/>
  <c r="P44" i="10" s="1"/>
  <c r="F44" i="10"/>
  <c r="E45" i="10"/>
  <c r="P45" i="10" s="1"/>
  <c r="F45" i="10"/>
  <c r="E47" i="10"/>
  <c r="P47" i="10" s="1"/>
  <c r="F47" i="10"/>
  <c r="E48" i="10"/>
  <c r="P48" i="10" s="1"/>
  <c r="F48" i="10"/>
  <c r="E49" i="10"/>
  <c r="P49" i="10" s="1"/>
  <c r="F49" i="10"/>
  <c r="E50" i="10"/>
  <c r="P50" i="10" s="1"/>
  <c r="F50" i="10"/>
  <c r="E51" i="10"/>
  <c r="P51" i="10" s="1"/>
  <c r="F51" i="10"/>
  <c r="E53" i="10"/>
  <c r="P53" i="10" s="1"/>
  <c r="F53" i="10"/>
  <c r="E54" i="10"/>
  <c r="P54" i="10" s="1"/>
  <c r="F54" i="10"/>
  <c r="E55" i="10"/>
  <c r="F55" i="10"/>
  <c r="K22" i="10"/>
  <c r="E56" i="10"/>
  <c r="F56" i="10"/>
  <c r="E57" i="10"/>
  <c r="P57" i="10" s="1"/>
  <c r="F57" i="10"/>
  <c r="B58" i="10"/>
  <c r="C58" i="10"/>
  <c r="B59" i="10"/>
  <c r="P1" i="8"/>
  <c r="R10" i="8" s="1"/>
  <c r="S10" i="8" s="1"/>
  <c r="O3" i="8"/>
  <c r="O4" i="8"/>
  <c r="O5" i="8"/>
  <c r="Q5" i="8"/>
  <c r="H9" i="8"/>
  <c r="I9" i="8"/>
  <c r="J9" i="8"/>
  <c r="K9" i="8"/>
  <c r="L9" i="8"/>
  <c r="M9" i="8"/>
  <c r="N9" i="8"/>
  <c r="V13" i="8"/>
  <c r="E10" i="8"/>
  <c r="F10" i="8" s="1"/>
  <c r="E11" i="8"/>
  <c r="F11" i="8" s="1"/>
  <c r="E12" i="8"/>
  <c r="O12" i="8" s="1"/>
  <c r="E13" i="8"/>
  <c r="O13" i="8" s="1"/>
  <c r="E14" i="8"/>
  <c r="F14" i="8" s="1"/>
  <c r="G15" i="8"/>
  <c r="H15" i="8"/>
  <c r="I15" i="8"/>
  <c r="J15" i="8"/>
  <c r="K15" i="8"/>
  <c r="L15" i="8"/>
  <c r="M15" i="8"/>
  <c r="N15" i="8"/>
  <c r="E16" i="8"/>
  <c r="F16" i="8" s="1"/>
  <c r="E17" i="8"/>
  <c r="F17" i="8" s="1"/>
  <c r="E18" i="8"/>
  <c r="F18" i="8" s="1"/>
  <c r="E19" i="8"/>
  <c r="F19" i="8" s="1"/>
  <c r="E20" i="8"/>
  <c r="F20" i="8" s="1"/>
  <c r="G21" i="8"/>
  <c r="H21" i="8"/>
  <c r="I21" i="8"/>
  <c r="J21" i="8"/>
  <c r="K21" i="8"/>
  <c r="L21" i="8"/>
  <c r="M21" i="8"/>
  <c r="N21" i="8"/>
  <c r="E22" i="8"/>
  <c r="F22" i="8" s="1"/>
  <c r="E23" i="8"/>
  <c r="F23" i="8" s="1"/>
  <c r="E24" i="8"/>
  <c r="F24" i="8" s="1"/>
  <c r="E25" i="8"/>
  <c r="F25" i="8" s="1"/>
  <c r="E26" i="8"/>
  <c r="F26" i="8" s="1"/>
  <c r="G27" i="8"/>
  <c r="H27" i="8"/>
  <c r="I27" i="8"/>
  <c r="J27" i="8"/>
  <c r="K27" i="8"/>
  <c r="L27" i="8"/>
  <c r="M27" i="8"/>
  <c r="N27" i="8"/>
  <c r="E28" i="8"/>
  <c r="F28" i="8" s="1"/>
  <c r="E29" i="8"/>
  <c r="F29" i="8" s="1"/>
  <c r="E30" i="8"/>
  <c r="F30" i="8" s="1"/>
  <c r="E31" i="8"/>
  <c r="F31" i="8" s="1"/>
  <c r="E32" i="8"/>
  <c r="F32" i="8" s="1"/>
  <c r="P35" i="8"/>
  <c r="O37" i="8"/>
  <c r="O38" i="8"/>
  <c r="O39" i="8"/>
  <c r="Q39" i="8"/>
  <c r="P41" i="8"/>
  <c r="E44" i="8"/>
  <c r="O44" i="8" s="1"/>
  <c r="G42" i="6" s="1"/>
  <c r="E45" i="8"/>
  <c r="F45" i="8" s="1"/>
  <c r="E46" i="8"/>
  <c r="F46" i="8" s="1"/>
  <c r="E47" i="8"/>
  <c r="O47" i="8" s="1"/>
  <c r="E48" i="8"/>
  <c r="O48" i="8" s="1"/>
  <c r="E50" i="8"/>
  <c r="F50" i="8" s="1"/>
  <c r="E51" i="8"/>
  <c r="F51" i="8" s="1"/>
  <c r="E52" i="8"/>
  <c r="F52" i="8" s="1"/>
  <c r="E53" i="8"/>
  <c r="F53" i="8" s="1"/>
  <c r="E54" i="8"/>
  <c r="F54" i="8" s="1"/>
  <c r="E56" i="8"/>
  <c r="O56" i="8" s="1"/>
  <c r="E57" i="8"/>
  <c r="O57" i="8" s="1"/>
  <c r="E58" i="8"/>
  <c r="O58" i="8" s="1"/>
  <c r="E59" i="8"/>
  <c r="O59" i="8" s="1"/>
  <c r="E60" i="8"/>
  <c r="F60" i="8" s="1"/>
  <c r="E62" i="8"/>
  <c r="O62" i="8" s="1"/>
  <c r="E63" i="8"/>
  <c r="F63" i="8" s="1"/>
  <c r="E64" i="8"/>
  <c r="F64" i="8" s="1"/>
  <c r="E65" i="8"/>
  <c r="F65" i="8" s="1"/>
  <c r="E66" i="8"/>
  <c r="O66" i="8" s="1"/>
  <c r="C68" i="8"/>
  <c r="AA1" i="6"/>
  <c r="T3" i="6"/>
  <c r="T4" i="6"/>
  <c r="T5" i="6"/>
  <c r="AB5" i="6"/>
  <c r="E10" i="6"/>
  <c r="AO15" i="6" s="1"/>
  <c r="E11" i="6"/>
  <c r="AO16" i="6" s="1"/>
  <c r="E12" i="6"/>
  <c r="Z12" i="6" s="1"/>
  <c r="AC12" i="3" s="1"/>
  <c r="E13" i="6"/>
  <c r="AO18" i="6" s="1"/>
  <c r="AL13" i="6"/>
  <c r="AM13" i="6"/>
  <c r="AN13" i="6"/>
  <c r="E14" i="6"/>
  <c r="Z14" i="6" s="1"/>
  <c r="AC14" i="3" s="1"/>
  <c r="E15" i="6"/>
  <c r="AE15" i="6" s="1"/>
  <c r="J15" i="6"/>
  <c r="AF15" i="6"/>
  <c r="AG15" i="6"/>
  <c r="E16" i="6"/>
  <c r="Z16" i="6" s="1"/>
  <c r="AC16" i="3" s="1"/>
  <c r="J16" i="6"/>
  <c r="AF16" i="6"/>
  <c r="AG16" i="6"/>
  <c r="E17" i="6"/>
  <c r="Z17" i="6" s="1"/>
  <c r="AC17" i="3" s="1"/>
  <c r="J17" i="6"/>
  <c r="AF17" i="6"/>
  <c r="AG17" i="6"/>
  <c r="E18" i="6"/>
  <c r="Z18" i="6" s="1"/>
  <c r="AC18" i="3" s="1"/>
  <c r="J18" i="6"/>
  <c r="AF18" i="6"/>
  <c r="AG18" i="6"/>
  <c r="E19" i="6"/>
  <c r="J19" i="6"/>
  <c r="AF19" i="6"/>
  <c r="AG19" i="6"/>
  <c r="E20" i="6"/>
  <c r="AE20" i="6" s="1"/>
  <c r="AH20" i="6" s="1"/>
  <c r="J20" i="6"/>
  <c r="AF20" i="6"/>
  <c r="AG20" i="6"/>
  <c r="E21" i="6"/>
  <c r="Z21" i="6" s="1"/>
  <c r="AC21" i="3" s="1"/>
  <c r="J21" i="6"/>
  <c r="AF21" i="6"/>
  <c r="AG21" i="6"/>
  <c r="E22" i="6"/>
  <c r="AE22" i="6" s="1"/>
  <c r="J22" i="6"/>
  <c r="AF22" i="6"/>
  <c r="AG22" i="6"/>
  <c r="E23" i="6"/>
  <c r="Z23" i="6" s="1"/>
  <c r="AC23" i="3" s="1"/>
  <c r="J23" i="6"/>
  <c r="AF23" i="6"/>
  <c r="AG23" i="6"/>
  <c r="E24" i="6"/>
  <c r="AE24" i="6" s="1"/>
  <c r="J24" i="6"/>
  <c r="AF24" i="6"/>
  <c r="AG24" i="6"/>
  <c r="E25" i="6"/>
  <c r="Z25" i="6" s="1"/>
  <c r="AC25" i="3" s="1"/>
  <c r="J25" i="6"/>
  <c r="AF25" i="6"/>
  <c r="AG25" i="6"/>
  <c r="E26" i="6"/>
  <c r="AE26" i="6" s="1"/>
  <c r="J26" i="6"/>
  <c r="AF26" i="6"/>
  <c r="AG26" i="6"/>
  <c r="E27" i="6"/>
  <c r="AE27" i="6" s="1"/>
  <c r="AH27" i="6" s="1"/>
  <c r="J27" i="6"/>
  <c r="AF27" i="6"/>
  <c r="AG27" i="6"/>
  <c r="E28" i="6"/>
  <c r="AE28" i="6" s="1"/>
  <c r="AH28" i="6" s="1"/>
  <c r="J28" i="6"/>
  <c r="AF28" i="6"/>
  <c r="AG28" i="6"/>
  <c r="E29" i="6"/>
  <c r="Z29" i="6" s="1"/>
  <c r="AC29" i="3" s="1"/>
  <c r="J29" i="6"/>
  <c r="AF29" i="6"/>
  <c r="AG29" i="6"/>
  <c r="AF30" i="6"/>
  <c r="AG30" i="6"/>
  <c r="AF31" i="6"/>
  <c r="AG31" i="6"/>
  <c r="AF32" i="6"/>
  <c r="AG32" i="6"/>
  <c r="AA33" i="6"/>
  <c r="AF33" i="6"/>
  <c r="AG33" i="6"/>
  <c r="AF34" i="6"/>
  <c r="AG34" i="6"/>
  <c r="T35" i="6"/>
  <c r="AF35" i="6"/>
  <c r="AG35" i="6"/>
  <c r="T36" i="6"/>
  <c r="AF36" i="6"/>
  <c r="AG36" i="6"/>
  <c r="T37" i="6"/>
  <c r="AB37" i="6"/>
  <c r="AF37" i="6"/>
  <c r="AG37" i="6"/>
  <c r="AF38" i="6"/>
  <c r="AG38" i="6"/>
  <c r="Y39" i="6"/>
  <c r="Z39" i="6"/>
  <c r="AA39" i="6"/>
  <c r="AF39" i="6"/>
  <c r="AG39" i="6"/>
  <c r="G40" i="6"/>
  <c r="H40" i="6"/>
  <c r="K40" i="6"/>
  <c r="AF40" i="6"/>
  <c r="AG40" i="6"/>
  <c r="AF41" i="6"/>
  <c r="AG41" i="6"/>
  <c r="E42" i="6"/>
  <c r="AO30" i="6" s="1"/>
  <c r="AF42" i="6"/>
  <c r="AG42" i="6"/>
  <c r="E43" i="6"/>
  <c r="AO31" i="6" s="1"/>
  <c r="AF43" i="6"/>
  <c r="AG43" i="6"/>
  <c r="E44" i="6"/>
  <c r="AO32" i="6" s="1"/>
  <c r="AF44" i="6"/>
  <c r="AG44" i="6"/>
  <c r="E45" i="6"/>
  <c r="Z45" i="6" s="1"/>
  <c r="AC47" i="3" s="1"/>
  <c r="E46" i="6"/>
  <c r="AO34" i="6" s="1"/>
  <c r="E47" i="6"/>
  <c r="Z47" i="6" s="1"/>
  <c r="AC49" i="3" s="1"/>
  <c r="J47" i="6"/>
  <c r="E48" i="6"/>
  <c r="Z48" i="6" s="1"/>
  <c r="AC50" i="3" s="1"/>
  <c r="J48" i="6"/>
  <c r="E49" i="6"/>
  <c r="AE32" i="6" s="1"/>
  <c r="J49" i="6"/>
  <c r="E50" i="6"/>
  <c r="AE33" i="6" s="1"/>
  <c r="AH33" i="6" s="1"/>
  <c r="J50" i="6"/>
  <c r="E51" i="6"/>
  <c r="AE34" i="6" s="1"/>
  <c r="J51" i="6"/>
  <c r="E52" i="6"/>
  <c r="Z52" i="6" s="1"/>
  <c r="AC54" i="3" s="1"/>
  <c r="J52" i="6"/>
  <c r="E53" i="6"/>
  <c r="Z53" i="6" s="1"/>
  <c r="AC55" i="3" s="1"/>
  <c r="J53" i="6"/>
  <c r="E54" i="6"/>
  <c r="AE37" i="6" s="1"/>
  <c r="J54" i="6"/>
  <c r="E55" i="6"/>
  <c r="Z55" i="6" s="1"/>
  <c r="AC57" i="3" s="1"/>
  <c r="J55" i="6"/>
  <c r="E56" i="6"/>
  <c r="Z56" i="6" s="1"/>
  <c r="AC58" i="3" s="1"/>
  <c r="J56" i="6"/>
  <c r="E57" i="6"/>
  <c r="Z57" i="6" s="1"/>
  <c r="AC59" i="3" s="1"/>
  <c r="J57" i="6"/>
  <c r="E58" i="6"/>
  <c r="AE41" i="6" s="1"/>
  <c r="AH41" i="6" s="1"/>
  <c r="J58" i="6"/>
  <c r="E59" i="6"/>
  <c r="Z59" i="6" s="1"/>
  <c r="AC61" i="3" s="1"/>
  <c r="J59" i="6"/>
  <c r="E60" i="6"/>
  <c r="AE43" i="6" s="1"/>
  <c r="AH43" i="6" s="1"/>
  <c r="J60" i="6"/>
  <c r="E61" i="6"/>
  <c r="Z61" i="6" s="1"/>
  <c r="AC63" i="3" s="1"/>
  <c r="J61" i="6"/>
  <c r="E1" i="5"/>
  <c r="E3" i="5"/>
  <c r="E4" i="5"/>
  <c r="E5" i="5"/>
  <c r="F5" i="5"/>
  <c r="X1" i="3"/>
  <c r="R3" i="3"/>
  <c r="R4" i="3"/>
  <c r="R5" i="3"/>
  <c r="Y5" i="3"/>
  <c r="AB9" i="3"/>
  <c r="AB43" i="3" s="1"/>
  <c r="AC9" i="3"/>
  <c r="AC43" i="3" s="1"/>
  <c r="D10" i="3"/>
  <c r="D10" i="6" s="1"/>
  <c r="AA10" i="3"/>
  <c r="D11" i="3"/>
  <c r="D11" i="8" s="1"/>
  <c r="H11" i="3"/>
  <c r="AA11" i="3"/>
  <c r="D12" i="3"/>
  <c r="D13" i="11" s="1"/>
  <c r="H12" i="3"/>
  <c r="AA12" i="3"/>
  <c r="D13" i="3"/>
  <c r="D13" i="6" s="1"/>
  <c r="H13" i="3"/>
  <c r="AA13" i="3"/>
  <c r="D14" i="3"/>
  <c r="D14" i="6" s="1"/>
  <c r="H14" i="3"/>
  <c r="AA14" i="3"/>
  <c r="D15" i="3"/>
  <c r="D15" i="6" s="1"/>
  <c r="H15" i="3"/>
  <c r="AA15" i="3"/>
  <c r="AB15" i="3"/>
  <c r="D16" i="3"/>
  <c r="D17" i="8" s="1"/>
  <c r="H16" i="3"/>
  <c r="AA16" i="3"/>
  <c r="AB16" i="3"/>
  <c r="D17" i="3"/>
  <c r="D19" i="11" s="1"/>
  <c r="H17" i="3"/>
  <c r="AA17" i="3"/>
  <c r="AB17" i="3"/>
  <c r="D18" i="3"/>
  <c r="D20" i="11" s="1"/>
  <c r="H18" i="3"/>
  <c r="AA18" i="3"/>
  <c r="AB18" i="3"/>
  <c r="D19" i="3"/>
  <c r="D21" i="11" s="1"/>
  <c r="H19" i="3"/>
  <c r="AA19" i="3"/>
  <c r="AB19" i="3"/>
  <c r="D20" i="3"/>
  <c r="D20" i="6" s="1"/>
  <c r="H20" i="3"/>
  <c r="AA20" i="3"/>
  <c r="D21" i="3"/>
  <c r="D23" i="8" s="1"/>
  <c r="H21" i="3"/>
  <c r="AA21" i="3"/>
  <c r="D22" i="3"/>
  <c r="D24" i="8" s="1"/>
  <c r="H22" i="3"/>
  <c r="AA22" i="3"/>
  <c r="D23" i="3"/>
  <c r="D25" i="8" s="1"/>
  <c r="H23" i="3"/>
  <c r="AA23" i="3"/>
  <c r="D24" i="3"/>
  <c r="D21" i="10" s="1"/>
  <c r="H24" i="3"/>
  <c r="AA24" i="3"/>
  <c r="D25" i="3"/>
  <c r="D25" i="6" s="1"/>
  <c r="H25" i="3"/>
  <c r="AA25" i="3"/>
  <c r="D26" i="3"/>
  <c r="H26" i="3"/>
  <c r="AA26" i="3"/>
  <c r="D27" i="3"/>
  <c r="H27" i="3"/>
  <c r="AA27" i="3"/>
  <c r="D28" i="3"/>
  <c r="D31" i="8" s="1"/>
  <c r="H28" i="3"/>
  <c r="AA28" i="3"/>
  <c r="D29" i="3"/>
  <c r="D27" i="10" s="1"/>
  <c r="H29" i="3"/>
  <c r="AA29" i="3"/>
  <c r="X35" i="3"/>
  <c r="R37" i="3"/>
  <c r="R38" i="3"/>
  <c r="R39" i="3"/>
  <c r="Y39" i="3"/>
  <c r="N41" i="3"/>
  <c r="AA43" i="3"/>
  <c r="AD43" i="3"/>
  <c r="D44" i="3"/>
  <c r="D44" i="11" s="1"/>
  <c r="AA44" i="3"/>
  <c r="D45" i="3"/>
  <c r="D43" i="6" s="1"/>
  <c r="H45" i="3"/>
  <c r="AA45" i="3"/>
  <c r="D46" i="3"/>
  <c r="D46" i="11" s="1"/>
  <c r="H46" i="3"/>
  <c r="AA46" i="3"/>
  <c r="D47" i="3"/>
  <c r="D45" i="6" s="1"/>
  <c r="H47" i="3"/>
  <c r="AA47" i="3"/>
  <c r="D48" i="3"/>
  <c r="D48" i="11" s="1"/>
  <c r="H48" i="3"/>
  <c r="AA48" i="3"/>
  <c r="AE48" i="3"/>
  <c r="D49" i="3"/>
  <c r="D50" i="11" s="1"/>
  <c r="H49" i="3"/>
  <c r="AA49" i="3"/>
  <c r="AB49" i="3"/>
  <c r="D50" i="3"/>
  <c r="D48" i="6" s="1"/>
  <c r="H50" i="3"/>
  <c r="AA50" i="3"/>
  <c r="AB50" i="3"/>
  <c r="D51" i="3"/>
  <c r="D52" i="8" s="1"/>
  <c r="H51" i="3"/>
  <c r="AA51" i="3"/>
  <c r="AB51" i="3"/>
  <c r="D52" i="3"/>
  <c r="D53" i="8" s="1"/>
  <c r="H52" i="3"/>
  <c r="AA52" i="3"/>
  <c r="AB52" i="3"/>
  <c r="D53" i="3"/>
  <c r="D45" i="10" s="1"/>
  <c r="H53" i="3"/>
  <c r="AA53" i="3"/>
  <c r="AB53" i="3"/>
  <c r="D54" i="3"/>
  <c r="D52" i="6" s="1"/>
  <c r="H54" i="3"/>
  <c r="AA54" i="3"/>
  <c r="D55" i="3"/>
  <c r="D57" i="8" s="1"/>
  <c r="H55" i="3"/>
  <c r="AA55" i="3"/>
  <c r="D56" i="3"/>
  <c r="D49" i="10" s="1"/>
  <c r="H56" i="3"/>
  <c r="AA56" i="3"/>
  <c r="D57" i="3"/>
  <c r="D50" i="10" s="1"/>
  <c r="H57" i="3"/>
  <c r="AA57" i="3"/>
  <c r="D58" i="3"/>
  <c r="D51" i="10" s="1"/>
  <c r="H58" i="3"/>
  <c r="AA58" i="3"/>
  <c r="D59" i="3"/>
  <c r="D53" i="10" s="1"/>
  <c r="H59" i="3"/>
  <c r="AA59" i="3"/>
  <c r="D60" i="3"/>
  <c r="D58" i="6" s="1"/>
  <c r="H60" i="3"/>
  <c r="AA60" i="3"/>
  <c r="D61" i="3"/>
  <c r="D64" i="8" s="1"/>
  <c r="H61" i="3"/>
  <c r="AA61" i="3"/>
  <c r="D62" i="3"/>
  <c r="D60" i="6" s="1"/>
  <c r="H62" i="3"/>
  <c r="AA62" i="3"/>
  <c r="D63" i="3"/>
  <c r="D61" i="6" s="1"/>
  <c r="H63" i="3"/>
  <c r="AA63" i="3"/>
  <c r="H4" i="1"/>
  <c r="H5" i="1"/>
  <c r="P20" i="10"/>
  <c r="O22" i="10"/>
  <c r="N10" i="10"/>
  <c r="H16" i="10"/>
  <c r="O10" i="10"/>
  <c r="I16" i="10"/>
  <c r="H10" i="10"/>
  <c r="J22" i="10"/>
  <c r="I22" i="10"/>
  <c r="K16" i="10"/>
  <c r="L16" i="10"/>
  <c r="M16" i="10"/>
  <c r="N16" i="10"/>
  <c r="K10" i="10"/>
  <c r="L22" i="10"/>
  <c r="O16" i="10"/>
  <c r="I10" i="10"/>
  <c r="H22" i="10"/>
  <c r="N22" i="10"/>
  <c r="J10" i="10"/>
  <c r="L10" i="10"/>
  <c r="M10" i="10"/>
  <c r="J16" i="10"/>
  <c r="M22" i="10"/>
  <c r="A19" i="31"/>
  <c r="A21" i="31"/>
  <c r="A17" i="31"/>
  <c r="P26" i="10"/>
  <c r="O25" i="8"/>
  <c r="AC50" i="6" l="1"/>
  <c r="AC26" i="6"/>
  <c r="AC14" i="6"/>
  <c r="AC61" i="6"/>
  <c r="AC49" i="6"/>
  <c r="AC25" i="6"/>
  <c r="AC13" i="6"/>
  <c r="AC60" i="6"/>
  <c r="AC48" i="6"/>
  <c r="AC24" i="6"/>
  <c r="AC12" i="6"/>
  <c r="AC59" i="6"/>
  <c r="AC47" i="6"/>
  <c r="AC23" i="6"/>
  <c r="AC11" i="6"/>
  <c r="AC58" i="6"/>
  <c r="AC46" i="6"/>
  <c r="AC22" i="6"/>
  <c r="AC10" i="6"/>
  <c r="AC57" i="6"/>
  <c r="AC45" i="6"/>
  <c r="AC21" i="6"/>
  <c r="AC28" i="6"/>
  <c r="AC51" i="6"/>
  <c r="AC27" i="6"/>
  <c r="AC15" i="6"/>
  <c r="AC56" i="6"/>
  <c r="AC44" i="6"/>
  <c r="AC20" i="6"/>
  <c r="AC55" i="6"/>
  <c r="AC43" i="6"/>
  <c r="AC19" i="6"/>
  <c r="AC54" i="6"/>
  <c r="AC42" i="6"/>
  <c r="AC18" i="6"/>
  <c r="AC53" i="6"/>
  <c r="AC29" i="6"/>
  <c r="AC17" i="6"/>
  <c r="AC52" i="6"/>
  <c r="AC16" i="6"/>
  <c r="J24" i="25"/>
  <c r="G24" i="25" s="1"/>
  <c r="G17" i="13"/>
  <c r="N17" i="13"/>
  <c r="O20" i="8"/>
  <c r="O18" i="11"/>
  <c r="O24" i="8"/>
  <c r="O29" i="8"/>
  <c r="O50" i="8"/>
  <c r="G55" i="10"/>
  <c r="H13" i="25"/>
  <c r="H12" i="25"/>
  <c r="H12" i="22"/>
  <c r="H13" i="22"/>
  <c r="E24" i="22"/>
  <c r="E23" i="22"/>
  <c r="Z24" i="6"/>
  <c r="AC24" i="3" s="1"/>
  <c r="AD24" i="3" s="1"/>
  <c r="H12" i="24"/>
  <c r="H13" i="24"/>
  <c r="F48" i="11"/>
  <c r="O23" i="8"/>
  <c r="D28" i="6"/>
  <c r="F13" i="8"/>
  <c r="O19" i="11"/>
  <c r="F12" i="8"/>
  <c r="G14" i="10"/>
  <c r="O32" i="8"/>
  <c r="H12" i="23"/>
  <c r="H13" i="23"/>
  <c r="E28" i="23"/>
  <c r="E27" i="23"/>
  <c r="E26" i="23"/>
  <c r="E25" i="23"/>
  <c r="F1" i="25"/>
  <c r="AN15" i="6"/>
  <c r="T20" i="34"/>
  <c r="R64" i="8"/>
  <c r="S64" i="8" s="1"/>
  <c r="R32" i="8"/>
  <c r="S32" i="8" s="1"/>
  <c r="R23" i="8"/>
  <c r="S23" i="8" s="1"/>
  <c r="R22" i="8"/>
  <c r="S22" i="8" s="1"/>
  <c r="R47" i="8"/>
  <c r="S47" i="8" s="1"/>
  <c r="R30" i="8"/>
  <c r="S30" i="8" s="1"/>
  <c r="R46" i="8"/>
  <c r="S46" i="8" s="1"/>
  <c r="R29" i="8"/>
  <c r="S29" i="8" s="1"/>
  <c r="R56" i="8"/>
  <c r="S56" i="8" s="1"/>
  <c r="R48" i="8"/>
  <c r="S48" i="8" s="1"/>
  <c r="R63" i="8"/>
  <c r="S63" i="8" s="1"/>
  <c r="R31" i="8"/>
  <c r="S31" i="8" s="1"/>
  <c r="R62" i="8"/>
  <c r="S62" i="8" s="1"/>
  <c r="R14" i="8"/>
  <c r="S14" i="8" s="1"/>
  <c r="R60" i="8"/>
  <c r="S60" i="8" s="1"/>
  <c r="R13" i="8"/>
  <c r="S13" i="8" s="1"/>
  <c r="R65" i="8"/>
  <c r="S65" i="8" s="1"/>
  <c r="R24" i="8"/>
  <c r="S24" i="8" s="1"/>
  <c r="R45" i="8"/>
  <c r="S45" i="8" s="1"/>
  <c r="R59" i="8"/>
  <c r="S59" i="8" s="1"/>
  <c r="R28" i="8"/>
  <c r="S28" i="8" s="1"/>
  <c r="R12" i="8"/>
  <c r="S12" i="8" s="1"/>
  <c r="R66" i="8"/>
  <c r="S66" i="8" s="1"/>
  <c r="R57" i="8"/>
  <c r="S57" i="8" s="1"/>
  <c r="R25" i="8"/>
  <c r="S25" i="8" s="1"/>
  <c r="R44" i="8"/>
  <c r="S44" i="8" s="1"/>
  <c r="R58" i="8"/>
  <c r="S58" i="8" s="1"/>
  <c r="R26" i="8"/>
  <c r="S26" i="8" s="1"/>
  <c r="R11" i="8"/>
  <c r="S11" i="8" s="1"/>
  <c r="R51" i="11"/>
  <c r="S51" i="11" s="1"/>
  <c r="R28" i="11"/>
  <c r="S28" i="11" s="1"/>
  <c r="R30" i="11"/>
  <c r="S30" i="11" s="1"/>
  <c r="R26" i="11"/>
  <c r="S26" i="11" s="1"/>
  <c r="AE42" i="6"/>
  <c r="AM42" i="6" s="1"/>
  <c r="J3" i="23"/>
  <c r="F1" i="23"/>
  <c r="F1" i="24"/>
  <c r="K14" i="22"/>
  <c r="F1" i="22"/>
  <c r="AL42" i="6"/>
  <c r="P55" i="10"/>
  <c r="AE44" i="6"/>
  <c r="AL44" i="6" s="1"/>
  <c r="O54" i="8"/>
  <c r="G20" i="10"/>
  <c r="O22" i="8"/>
  <c r="Z11" i="6"/>
  <c r="AC11" i="3" s="1"/>
  <c r="AD11" i="3" s="1"/>
  <c r="S26" i="10"/>
  <c r="T26" i="10" s="1"/>
  <c r="G53" i="10"/>
  <c r="J4" i="22"/>
  <c r="O47" i="11"/>
  <c r="J3" i="22"/>
  <c r="J4" i="24"/>
  <c r="Z15" i="6"/>
  <c r="AC15" i="3" s="1"/>
  <c r="AE15" i="3" s="1"/>
  <c r="S50" i="10"/>
  <c r="T50" i="10" s="1"/>
  <c r="S19" i="10"/>
  <c r="T19" i="10" s="1"/>
  <c r="S55" i="10"/>
  <c r="T55" i="10" s="1"/>
  <c r="S12" i="10"/>
  <c r="T12" i="10" s="1"/>
  <c r="S15" i="10"/>
  <c r="T15" i="10" s="1"/>
  <c r="S14" i="10"/>
  <c r="T14" i="10" s="1"/>
  <c r="S49" i="10"/>
  <c r="T49" i="10" s="1"/>
  <c r="S27" i="10"/>
  <c r="T27" i="10" s="1"/>
  <c r="S24" i="10"/>
  <c r="T24" i="10" s="1"/>
  <c r="S41" i="10"/>
  <c r="T41" i="10" s="1"/>
  <c r="D50" i="8"/>
  <c r="D18" i="10"/>
  <c r="D60" i="8"/>
  <c r="O17" i="8"/>
  <c r="AO17" i="6"/>
  <c r="D43" i="10"/>
  <c r="O26" i="8"/>
  <c r="D56" i="8"/>
  <c r="G26" i="10"/>
  <c r="Z27" i="6"/>
  <c r="AC27" i="3" s="1"/>
  <c r="AD27" i="3" s="1"/>
  <c r="D15" i="11"/>
  <c r="D49" i="6"/>
  <c r="D41" i="10"/>
  <c r="D23" i="6"/>
  <c r="D47" i="6"/>
  <c r="D51" i="6"/>
  <c r="D48" i="8"/>
  <c r="L14" i="23"/>
  <c r="Y16" i="8"/>
  <c r="Z16" i="8" s="1"/>
  <c r="R19" i="8" s="1"/>
  <c r="S19" i="8" s="1"/>
  <c r="J3" i="25"/>
  <c r="D13" i="10"/>
  <c r="D11" i="10"/>
  <c r="D19" i="6"/>
  <c r="D18" i="8"/>
  <c r="D54" i="6"/>
  <c r="D17" i="6"/>
  <c r="G43" i="10"/>
  <c r="G18" i="13"/>
  <c r="N18" i="13"/>
  <c r="J4" i="25"/>
  <c r="L14" i="22"/>
  <c r="L14" i="25"/>
  <c r="K14" i="25"/>
  <c r="K14" i="23"/>
  <c r="J4" i="23"/>
  <c r="G17" i="15"/>
  <c r="G16" i="15" s="1"/>
  <c r="K14" i="24"/>
  <c r="R47" i="11"/>
  <c r="S47" i="11" s="1"/>
  <c r="L14" i="24"/>
  <c r="R46" i="11"/>
  <c r="S46" i="11" s="1"/>
  <c r="R53" i="11"/>
  <c r="S53" i="11" s="1"/>
  <c r="J3" i="24"/>
  <c r="R54" i="11"/>
  <c r="S54" i="11" s="1"/>
  <c r="R48" i="11"/>
  <c r="S48" i="11" s="1"/>
  <c r="R14" i="11"/>
  <c r="S14" i="11" s="1"/>
  <c r="R50" i="11"/>
  <c r="S50" i="11" s="1"/>
  <c r="R13" i="11"/>
  <c r="S13" i="11" s="1"/>
  <c r="R52" i="11"/>
  <c r="S52" i="11" s="1"/>
  <c r="O21" i="11"/>
  <c r="F12" i="11"/>
  <c r="M26" i="11"/>
  <c r="R11" i="11"/>
  <c r="S11" i="11" s="1"/>
  <c r="R18" i="11"/>
  <c r="S18" i="11" s="1"/>
  <c r="R17" i="11"/>
  <c r="S17" i="11" s="1"/>
  <c r="R19" i="11"/>
  <c r="S19" i="11" s="1"/>
  <c r="R21" i="11"/>
  <c r="S21" i="11" s="1"/>
  <c r="R15" i="11"/>
  <c r="S15" i="11" s="1"/>
  <c r="F14" i="11"/>
  <c r="R44" i="11"/>
  <c r="S44" i="11" s="1"/>
  <c r="R12" i="11"/>
  <c r="S12" i="11" s="1"/>
  <c r="L26" i="11"/>
  <c r="K28" i="11"/>
  <c r="G28" i="11"/>
  <c r="I28" i="11"/>
  <c r="L28" i="11"/>
  <c r="O50" i="11"/>
  <c r="O15" i="11"/>
  <c r="T29" i="11"/>
  <c r="G24" i="10"/>
  <c r="F66" i="8"/>
  <c r="Z10" i="6"/>
  <c r="AC10" i="3" s="1"/>
  <c r="AD10" i="3" s="1"/>
  <c r="AL26" i="6"/>
  <c r="Z50" i="6"/>
  <c r="AC52" i="3" s="1"/>
  <c r="AD52" i="3" s="1"/>
  <c r="AE25" i="6"/>
  <c r="AH25" i="6" s="1"/>
  <c r="D26" i="10"/>
  <c r="F48" i="8"/>
  <c r="O11" i="8"/>
  <c r="D20" i="8"/>
  <c r="O46" i="8"/>
  <c r="G44" i="6" s="1"/>
  <c r="G54" i="10"/>
  <c r="D18" i="11"/>
  <c r="D62" i="8"/>
  <c r="AH15" i="6"/>
  <c r="O28" i="8"/>
  <c r="AE31" i="6"/>
  <c r="AL31" i="6" s="1"/>
  <c r="D45" i="8"/>
  <c r="AE38" i="6"/>
  <c r="AL38" i="6" s="1"/>
  <c r="AD58" i="3"/>
  <c r="D58" i="8"/>
  <c r="H30" i="11"/>
  <c r="G23" i="10"/>
  <c r="G11" i="10"/>
  <c r="O60" i="8"/>
  <c r="D52" i="11"/>
  <c r="D15" i="10"/>
  <c r="D47" i="10"/>
  <c r="D48" i="10"/>
  <c r="D14" i="10"/>
  <c r="O52" i="11"/>
  <c r="D22" i="8"/>
  <c r="D47" i="11"/>
  <c r="G45" i="10"/>
  <c r="AO19" i="6"/>
  <c r="D18" i="6"/>
  <c r="D47" i="8"/>
  <c r="D12" i="11"/>
  <c r="D12" i="10"/>
  <c r="I30" i="11"/>
  <c r="G51" i="10"/>
  <c r="O53" i="8"/>
  <c r="D19" i="8"/>
  <c r="D54" i="8"/>
  <c r="D17" i="10"/>
  <c r="O63" i="8"/>
  <c r="D11" i="6"/>
  <c r="G56" i="10"/>
  <c r="G18" i="10"/>
  <c r="O14" i="8"/>
  <c r="AH26" i="6"/>
  <c r="J30" i="11"/>
  <c r="D53" i="6"/>
  <c r="F44" i="8"/>
  <c r="D63" i="8"/>
  <c r="N30" i="11"/>
  <c r="L30" i="11"/>
  <c r="O20" i="11"/>
  <c r="G30" i="11"/>
  <c r="K30" i="11"/>
  <c r="AE40" i="6"/>
  <c r="AH40" i="6" s="1"/>
  <c r="AE30" i="6"/>
  <c r="AM30" i="6" s="1"/>
  <c r="D32" i="8"/>
  <c r="AE50" i="3"/>
  <c r="AD63" i="3"/>
  <c r="D24" i="6"/>
  <c r="D54" i="11"/>
  <c r="G44" i="10"/>
  <c r="F45" i="11"/>
  <c r="F54" i="11"/>
  <c r="Z13" i="6"/>
  <c r="AC13" i="3" s="1"/>
  <c r="AD13" i="3" s="1"/>
  <c r="D46" i="6"/>
  <c r="D29" i="6"/>
  <c r="D26" i="8"/>
  <c r="AH37" i="6"/>
  <c r="AM37" i="6"/>
  <c r="AD50" i="3"/>
  <c r="F11" i="11"/>
  <c r="D54" i="10"/>
  <c r="AD47" i="3"/>
  <c r="G21" i="10"/>
  <c r="G19" i="10"/>
  <c r="G17" i="10"/>
  <c r="G12" i="10"/>
  <c r="F53" i="11"/>
  <c r="AE21" i="6"/>
  <c r="AH21" i="6" s="1"/>
  <c r="D23" i="28"/>
  <c r="O31" i="8"/>
  <c r="Z54" i="6"/>
  <c r="AC56" i="3" s="1"/>
  <c r="AD56" i="3" s="1"/>
  <c r="G48" i="10"/>
  <c r="D20" i="10"/>
  <c r="AD59" i="3"/>
  <c r="AD17" i="3"/>
  <c r="AD23" i="3"/>
  <c r="Z42" i="6"/>
  <c r="AC44" i="3" s="1"/>
  <c r="AD44" i="3" s="1"/>
  <c r="Z46" i="6"/>
  <c r="AC48" i="3" s="1"/>
  <c r="AD48" i="3" s="1"/>
  <c r="D59" i="6"/>
  <c r="O44" i="11"/>
  <c r="O45" i="8"/>
  <c r="G43" i="6" s="1"/>
  <c r="D56" i="6"/>
  <c r="AL41" i="6"/>
  <c r="AD29" i="3"/>
  <c r="AL27" i="6"/>
  <c r="G50" i="10"/>
  <c r="F59" i="8"/>
  <c r="O10" i="8"/>
  <c r="F17" i="11"/>
  <c r="F13" i="11"/>
  <c r="AD49" i="3"/>
  <c r="O16" i="8"/>
  <c r="O18" i="8"/>
  <c r="AE35" i="6"/>
  <c r="AM35" i="6" s="1"/>
  <c r="D28" i="8"/>
  <c r="O65" i="8"/>
  <c r="G42" i="10"/>
  <c r="Z28" i="6"/>
  <c r="AC28" i="3" s="1"/>
  <c r="AD28" i="3" s="1"/>
  <c r="D23" i="10"/>
  <c r="AN33" i="6"/>
  <c r="F47" i="8"/>
  <c r="AL37" i="6"/>
  <c r="AE18" i="6"/>
  <c r="AH18" i="6" s="1"/>
  <c r="AM43" i="6"/>
  <c r="AM41" i="6"/>
  <c r="AL33" i="6"/>
  <c r="AN27" i="6"/>
  <c r="Z26" i="6"/>
  <c r="AC26" i="3" s="1"/>
  <c r="AD26" i="3" s="1"/>
  <c r="AE39" i="6"/>
  <c r="AL39" i="6" s="1"/>
  <c r="AN26" i="6"/>
  <c r="Z58" i="6"/>
  <c r="AC60" i="3" s="1"/>
  <c r="AD60" i="3" s="1"/>
  <c r="AE17" i="6"/>
  <c r="AH17" i="6" s="1"/>
  <c r="Z51" i="6"/>
  <c r="AC53" i="3" s="1"/>
  <c r="AD53" i="3" s="1"/>
  <c r="Z43" i="6"/>
  <c r="AC45" i="3" s="1"/>
  <c r="AD45" i="3" s="1"/>
  <c r="AE29" i="6"/>
  <c r="AH29" i="6" s="1"/>
  <c r="Z60" i="6"/>
  <c r="AC62" i="3" s="1"/>
  <c r="AD62" i="3" s="1"/>
  <c r="AE23" i="6"/>
  <c r="AN23" i="6" s="1"/>
  <c r="S11" i="10"/>
  <c r="T11" i="10" s="1"/>
  <c r="S56" i="10"/>
  <c r="T56" i="10" s="1"/>
  <c r="G13" i="6"/>
  <c r="G45" i="6"/>
  <c r="AH32" i="6"/>
  <c r="AL32" i="6"/>
  <c r="AM32" i="6"/>
  <c r="G12" i="6"/>
  <c r="F15" i="8"/>
  <c r="K10" i="20" s="1"/>
  <c r="J11" i="20" s="1"/>
  <c r="G46" i="6"/>
  <c r="AE17" i="3"/>
  <c r="D65" i="8"/>
  <c r="AL15" i="6"/>
  <c r="AN32" i="6"/>
  <c r="M28" i="11"/>
  <c r="AM34" i="6"/>
  <c r="AN22" i="6"/>
  <c r="S44" i="10"/>
  <c r="T44" i="10" s="1"/>
  <c r="N26" i="11"/>
  <c r="S42" i="10"/>
  <c r="T42" i="10" s="1"/>
  <c r="S57" i="10"/>
  <c r="T57" i="10" s="1"/>
  <c r="S25" i="10"/>
  <c r="T25" i="10" s="1"/>
  <c r="D45" i="11"/>
  <c r="S13" i="10"/>
  <c r="T13" i="10" s="1"/>
  <c r="AD61" i="3"/>
  <c r="D14" i="8"/>
  <c r="D21" i="6"/>
  <c r="O51" i="8"/>
  <c r="D16" i="8"/>
  <c r="D56" i="10"/>
  <c r="AD55" i="3"/>
  <c r="D53" i="11"/>
  <c r="Z49" i="6"/>
  <c r="AC51" i="3" s="1"/>
  <c r="AD51" i="3" s="1"/>
  <c r="AN37" i="6"/>
  <c r="AL22" i="6"/>
  <c r="O64" i="8"/>
  <c r="P43" i="10"/>
  <c r="J26" i="11"/>
  <c r="F51" i="11"/>
  <c r="T31" i="11"/>
  <c r="AM33" i="6"/>
  <c r="N28" i="11"/>
  <c r="P12" i="10"/>
  <c r="G57" i="10"/>
  <c r="I26" i="11"/>
  <c r="T27" i="11"/>
  <c r="AO33" i="6"/>
  <c r="AO14" i="6" s="1"/>
  <c r="S48" i="10"/>
  <c r="T48" i="10" s="1"/>
  <c r="S23" i="10"/>
  <c r="T23" i="10" s="1"/>
  <c r="S43" i="10"/>
  <c r="T43" i="10" s="1"/>
  <c r="S51" i="10"/>
  <c r="T51" i="10" s="1"/>
  <c r="AN20" i="6"/>
  <c r="AE49" i="3"/>
  <c r="AD12" i="3"/>
  <c r="AD25" i="3"/>
  <c r="G47" i="10"/>
  <c r="G49" i="10"/>
  <c r="O30" i="8"/>
  <c r="J28" i="11"/>
  <c r="O19" i="8"/>
  <c r="AN34" i="6"/>
  <c r="F56" i="8"/>
  <c r="AM27" i="6"/>
  <c r="H26" i="11"/>
  <c r="AE16" i="6"/>
  <c r="AM16" i="6" s="1"/>
  <c r="G26" i="11"/>
  <c r="O52" i="8"/>
  <c r="S47" i="10"/>
  <c r="T47" i="10" s="1"/>
  <c r="S21" i="10"/>
  <c r="T21" i="10" s="1"/>
  <c r="S18" i="10"/>
  <c r="T18" i="10" s="1"/>
  <c r="P56" i="10"/>
  <c r="G41" i="10"/>
  <c r="S54" i="10"/>
  <c r="T54" i="10" s="1"/>
  <c r="F57" i="8"/>
  <c r="D55" i="10"/>
  <c r="AD54" i="3"/>
  <c r="AL43" i="6"/>
  <c r="AN41" i="6"/>
  <c r="AE36" i="6"/>
  <c r="G27" i="10"/>
  <c r="G25" i="10"/>
  <c r="AM20" i="6"/>
  <c r="AN43" i="6"/>
  <c r="AM28" i="6"/>
  <c r="F58" i="8"/>
  <c r="S45" i="10"/>
  <c r="T45" i="10" s="1"/>
  <c r="S20" i="10"/>
  <c r="T20" i="10" s="1"/>
  <c r="S17" i="10"/>
  <c r="T17" i="10" s="1"/>
  <c r="D44" i="10"/>
  <c r="AM26" i="6"/>
  <c r="Z20" i="6"/>
  <c r="AC20" i="3" s="1"/>
  <c r="AD20" i="3" s="1"/>
  <c r="P18" i="10"/>
  <c r="P16" i="10" s="1"/>
  <c r="M13" i="20" s="1"/>
  <c r="G15" i="10"/>
  <c r="G13" i="10"/>
  <c r="F27" i="18"/>
  <c r="AD16" i="3"/>
  <c r="AE16" i="3"/>
  <c r="D51" i="8"/>
  <c r="D42" i="10"/>
  <c r="D44" i="6"/>
  <c r="D46" i="8"/>
  <c r="D27" i="6"/>
  <c r="D30" i="8"/>
  <c r="Z22" i="6"/>
  <c r="AC22" i="3" s="1"/>
  <c r="AD22" i="3" s="1"/>
  <c r="AL20" i="6"/>
  <c r="D51" i="11"/>
  <c r="D66" i="8"/>
  <c r="D57" i="10"/>
  <c r="D20" i="28"/>
  <c r="AD21" i="3"/>
  <c r="D17" i="28"/>
  <c r="D11" i="11"/>
  <c r="D10" i="8"/>
  <c r="AE19" i="6"/>
  <c r="Z19" i="6"/>
  <c r="AC19" i="3" s="1"/>
  <c r="AE18" i="3"/>
  <c r="AD18" i="3"/>
  <c r="D24" i="10"/>
  <c r="D26" i="6"/>
  <c r="D29" i="8"/>
  <c r="D55" i="6"/>
  <c r="D59" i="8"/>
  <c r="AM15" i="6"/>
  <c r="AM22" i="6"/>
  <c r="D25" i="10"/>
  <c r="Z44" i="6"/>
  <c r="AC46" i="3" s="1"/>
  <c r="AD46" i="3" s="1"/>
  <c r="AH24" i="6"/>
  <c r="AN24" i="6"/>
  <c r="AN28" i="6"/>
  <c r="AH22" i="6"/>
  <c r="AD57" i="3"/>
  <c r="D44" i="8"/>
  <c r="D42" i="6"/>
  <c r="AD14" i="3"/>
  <c r="D12" i="6"/>
  <c r="D12" i="8"/>
  <c r="AL34" i="6"/>
  <c r="AH34" i="6"/>
  <c r="AL28" i="6"/>
  <c r="D19" i="10"/>
  <c r="D22" i="6"/>
  <c r="AL24" i="6"/>
  <c r="F46" i="11"/>
  <c r="D50" i="6"/>
  <c r="D14" i="11"/>
  <c r="D17" i="11"/>
  <c r="D13" i="8"/>
  <c r="AM24" i="6"/>
  <c r="D57" i="6"/>
  <c r="R20" i="11"/>
  <c r="S20" i="11" s="1"/>
  <c r="R45" i="11"/>
  <c r="S45" i="11" s="1"/>
  <c r="D16" i="6"/>
  <c r="F62" i="8"/>
  <c r="AN44" i="6" l="1"/>
  <c r="AH44" i="6"/>
  <c r="AM44" i="6"/>
  <c r="P22" i="10"/>
  <c r="P13" i="20" s="1"/>
  <c r="R17" i="8"/>
  <c r="S17" i="8" s="1"/>
  <c r="Q46" i="10"/>
  <c r="P16" i="11"/>
  <c r="Q22" i="10"/>
  <c r="Q10" i="10"/>
  <c r="Q16" i="10"/>
  <c r="P10" i="11"/>
  <c r="Q52" i="10"/>
  <c r="Q40" i="10"/>
  <c r="P49" i="11"/>
  <c r="P43" i="11"/>
  <c r="P9" i="8"/>
  <c r="R50" i="8"/>
  <c r="S50" i="8" s="1"/>
  <c r="R16" i="8"/>
  <c r="S16" i="8" s="1"/>
  <c r="R53" i="8"/>
  <c r="S53" i="8" s="1"/>
  <c r="R54" i="8"/>
  <c r="S54" i="8" s="1"/>
  <c r="R18" i="8"/>
  <c r="S18" i="8" s="1"/>
  <c r="R51" i="8"/>
  <c r="S51" i="8" s="1"/>
  <c r="R20" i="8"/>
  <c r="S20" i="8" s="1"/>
  <c r="R52" i="8"/>
  <c r="S52" i="8" s="1"/>
  <c r="P21" i="8"/>
  <c r="P43" i="8"/>
  <c r="P55" i="8"/>
  <c r="P27" i="8"/>
  <c r="P61" i="8"/>
  <c r="AN42" i="6"/>
  <c r="AH42" i="6"/>
  <c r="AE52" i="3"/>
  <c r="AM31" i="6"/>
  <c r="AM38" i="6"/>
  <c r="F27" i="8"/>
  <c r="Q10" i="20" s="1"/>
  <c r="P11" i="20" s="1"/>
  <c r="AN38" i="6"/>
  <c r="AH38" i="6"/>
  <c r="AD15" i="3"/>
  <c r="AM40" i="6"/>
  <c r="AN40" i="6"/>
  <c r="O10" i="11"/>
  <c r="G14" i="20" s="1"/>
  <c r="Z20" i="8"/>
  <c r="Z18" i="8"/>
  <c r="C15" i="8"/>
  <c r="Z50" i="8"/>
  <c r="Z53" i="8" s="1"/>
  <c r="Z19" i="8"/>
  <c r="C49" i="8"/>
  <c r="Z17" i="8"/>
  <c r="F10" i="11"/>
  <c r="H14" i="20" s="1"/>
  <c r="M7" i="38"/>
  <c r="AE51" i="3"/>
  <c r="T7" i="38"/>
  <c r="P18" i="20" s="1"/>
  <c r="G11" i="6"/>
  <c r="O21" i="8"/>
  <c r="M10" i="20" s="1"/>
  <c r="G14" i="6"/>
  <c r="G10" i="6"/>
  <c r="AN31" i="6"/>
  <c r="AL25" i="6"/>
  <c r="AM25" i="6"/>
  <c r="AH31" i="6"/>
  <c r="AN25" i="6"/>
  <c r="AL40" i="6"/>
  <c r="H8" i="18"/>
  <c r="AL23" i="6"/>
  <c r="AL30" i="6"/>
  <c r="AN30" i="6"/>
  <c r="AN21" i="6"/>
  <c r="AN39" i="6"/>
  <c r="O16" i="11"/>
  <c r="J14" i="20" s="1"/>
  <c r="AM39" i="6"/>
  <c r="AH39" i="6"/>
  <c r="AM21" i="6"/>
  <c r="AH30" i="6"/>
  <c r="AN29" i="6"/>
  <c r="F9" i="8"/>
  <c r="H10" i="20" s="1"/>
  <c r="G11" i="20" s="1"/>
  <c r="AL21" i="6"/>
  <c r="AM18" i="6"/>
  <c r="G22" i="10"/>
  <c r="Q13" i="20" s="1"/>
  <c r="F30" i="11"/>
  <c r="AL18" i="6"/>
  <c r="AN18" i="6"/>
  <c r="F16" i="11"/>
  <c r="K14" i="20" s="1"/>
  <c r="S14" i="20" s="1"/>
  <c r="F28" i="11"/>
  <c r="AM29" i="6"/>
  <c r="AE53" i="3"/>
  <c r="AM17" i="6"/>
  <c r="AN35" i="6"/>
  <c r="F21" i="8"/>
  <c r="N10" i="20" s="1"/>
  <c r="M11" i="20" s="1"/>
  <c r="AL35" i="6"/>
  <c r="AH35" i="6"/>
  <c r="AN17" i="6"/>
  <c r="AL17" i="6"/>
  <c r="O9" i="8"/>
  <c r="G10" i="20" s="1"/>
  <c r="Q7" i="20"/>
  <c r="AH23" i="6"/>
  <c r="AM23" i="6"/>
  <c r="AL29" i="6"/>
  <c r="G16" i="10"/>
  <c r="N13" i="20" s="1"/>
  <c r="P10" i="10"/>
  <c r="J13" i="20" s="1"/>
  <c r="G10" i="10"/>
  <c r="K13" i="20" s="1"/>
  <c r="AN36" i="6"/>
  <c r="AM36" i="6"/>
  <c r="AH36" i="6"/>
  <c r="H7" i="20"/>
  <c r="AL36" i="6"/>
  <c r="O15" i="8"/>
  <c r="J10" i="20" s="1"/>
  <c r="O27" i="8"/>
  <c r="P10" i="20" s="1"/>
  <c r="AN16" i="6"/>
  <c r="AL16" i="6"/>
  <c r="AH16" i="6"/>
  <c r="F26" i="11"/>
  <c r="J8" i="18"/>
  <c r="K8" i="18"/>
  <c r="M7" i="13"/>
  <c r="N7" i="20"/>
  <c r="AD19" i="3"/>
  <c r="AE19" i="3"/>
  <c r="AL19" i="6"/>
  <c r="AM19" i="6"/>
  <c r="AH19" i="6"/>
  <c r="AN19" i="6"/>
  <c r="E7" i="15" l="1"/>
  <c r="J17" i="20" s="1"/>
  <c r="S17" i="20" s="1"/>
  <c r="P49" i="8"/>
  <c r="P15" i="8"/>
  <c r="S10" i="20"/>
  <c r="Q15" i="20"/>
  <c r="P19" i="20" s="1"/>
  <c r="R31" i="11"/>
  <c r="S31" i="11" s="1"/>
  <c r="P30" i="11" s="1"/>
  <c r="N15" i="20"/>
  <c r="R29" i="11"/>
  <c r="S29" i="11" s="1"/>
  <c r="P28" i="11" s="1"/>
  <c r="K15" i="20"/>
  <c r="R27" i="11"/>
  <c r="S27" i="11" s="1"/>
  <c r="P26" i="11" s="1"/>
  <c r="M18" i="20"/>
  <c r="B31" i="2"/>
  <c r="G16" i="20"/>
  <c r="G19" i="20" s="1"/>
  <c r="J25" i="25" s="1"/>
  <c r="G25" i="25" s="1"/>
  <c r="F7" i="13"/>
  <c r="J16" i="20" s="1"/>
  <c r="S16" i="20" s="1"/>
  <c r="Z52" i="8"/>
  <c r="Z54" i="8"/>
  <c r="Z51" i="8"/>
  <c r="F7" i="38"/>
  <c r="J18" i="20" s="1"/>
  <c r="S11" i="20"/>
  <c r="S13" i="20"/>
  <c r="AM14" i="6"/>
  <c r="B27" i="2"/>
  <c r="B29" i="2"/>
  <c r="B28" i="2"/>
  <c r="I8" i="18"/>
  <c r="D7" i="18" s="1"/>
  <c r="AN14" i="6"/>
  <c r="AL14" i="6"/>
  <c r="K7" i="20"/>
  <c r="S7" i="20" s="1"/>
  <c r="AJ41" i="6"/>
  <c r="AI36" i="6"/>
  <c r="L39" i="31" s="1"/>
  <c r="AK38" i="6"/>
  <c r="AI20" i="6"/>
  <c r="L23" i="31" s="1"/>
  <c r="AK42" i="6"/>
  <c r="AK41" i="6"/>
  <c r="AI39" i="6"/>
  <c r="L42" i="31" s="1"/>
  <c r="AI19" i="6"/>
  <c r="L22" i="31" s="1"/>
  <c r="AJ28" i="6"/>
  <c r="AJ21" i="6"/>
  <c r="AI43" i="6"/>
  <c r="L46" i="31" s="1"/>
  <c r="AI41" i="6"/>
  <c r="L44" i="31" s="1"/>
  <c r="AK16" i="6"/>
  <c r="AJ42" i="6"/>
  <c r="AK39" i="6"/>
  <c r="AJ18" i="6"/>
  <c r="AK15" i="6"/>
  <c r="AK23" i="6"/>
  <c r="AK19" i="6"/>
  <c r="AI21" i="6"/>
  <c r="AI30" i="6"/>
  <c r="L33" i="31" s="1"/>
  <c r="AI25" i="6"/>
  <c r="L28" i="31" s="1"/>
  <c r="AJ35" i="6"/>
  <c r="AK21" i="6"/>
  <c r="AI28" i="6"/>
  <c r="L31" i="31" s="1"/>
  <c r="AI37" i="6"/>
  <c r="L40" i="31" s="1"/>
  <c r="AI23" i="6"/>
  <c r="L26" i="31" s="1"/>
  <c r="AK28" i="6"/>
  <c r="AJ24" i="6"/>
  <c r="AJ15" i="6"/>
  <c r="AJ34" i="6"/>
  <c r="AJ29" i="6"/>
  <c r="AI34" i="6"/>
  <c r="L37" i="31" s="1"/>
  <c r="AJ19" i="6"/>
  <c r="AJ17" i="6"/>
  <c r="AK34" i="6"/>
  <c r="AK17" i="6"/>
  <c r="AJ32" i="6"/>
  <c r="AJ30" i="6"/>
  <c r="AK32" i="6"/>
  <c r="AJ40" i="6"/>
  <c r="AI27" i="6"/>
  <c r="L30" i="31" s="1"/>
  <c r="AI22" i="6"/>
  <c r="AK18" i="6"/>
  <c r="AI40" i="6"/>
  <c r="L43" i="31" s="1"/>
  <c r="AI33" i="6"/>
  <c r="L36" i="31" s="1"/>
  <c r="AK26" i="6"/>
  <c r="AI29" i="6"/>
  <c r="L32" i="31" s="1"/>
  <c r="AJ16" i="6"/>
  <c r="AJ25" i="6"/>
  <c r="AJ44" i="6"/>
  <c r="AJ20" i="6"/>
  <c r="AK27" i="6"/>
  <c r="AI32" i="6"/>
  <c r="L35" i="31" s="1"/>
  <c r="AK24" i="6"/>
  <c r="AK29" i="6"/>
  <c r="AK31" i="6"/>
  <c r="AK33" i="6"/>
  <c r="AK44" i="6"/>
  <c r="AI31" i="6"/>
  <c r="L34" i="31" s="1"/>
  <c r="AK36" i="6"/>
  <c r="AI26" i="6"/>
  <c r="L29" i="31" s="1"/>
  <c r="AJ43" i="6"/>
  <c r="AI17" i="6"/>
  <c r="L20" i="31" s="1"/>
  <c r="AK20" i="6"/>
  <c r="AJ39" i="6"/>
  <c r="AJ23" i="6"/>
  <c r="AJ38" i="6"/>
  <c r="AI18" i="6"/>
  <c r="L21" i="31" s="1"/>
  <c r="AK35" i="6"/>
  <c r="AI38" i="6"/>
  <c r="L41" i="31" s="1"/>
  <c r="AK22" i="6"/>
  <c r="AK30" i="6"/>
  <c r="AJ22" i="6"/>
  <c r="AK25" i="6"/>
  <c r="AI24" i="6"/>
  <c r="L27" i="31" s="1"/>
  <c r="AI35" i="6"/>
  <c r="L38" i="31" s="1"/>
  <c r="AJ37" i="6"/>
  <c r="AJ33" i="6"/>
  <c r="AI44" i="6"/>
  <c r="L47" i="31" s="1"/>
  <c r="AI16" i="6"/>
  <c r="L19" i="31" s="1"/>
  <c r="AK37" i="6"/>
  <c r="AJ31" i="6"/>
  <c r="AI42" i="6"/>
  <c r="L45" i="31" s="1"/>
  <c r="AK43" i="6"/>
  <c r="AJ27" i="6"/>
  <c r="AJ26" i="6"/>
  <c r="AK40" i="6"/>
  <c r="AJ36" i="6"/>
  <c r="AI15" i="6"/>
  <c r="L18" i="31" s="1"/>
  <c r="S15" i="20" l="1"/>
  <c r="L24" i="31"/>
  <c r="L25" i="31"/>
  <c r="J28" i="25"/>
  <c r="G28" i="25" s="1"/>
  <c r="B32" i="2"/>
  <c r="S18" i="20"/>
  <c r="J19" i="20"/>
  <c r="B30" i="2"/>
  <c r="H27" i="20"/>
  <c r="M19" i="20"/>
  <c r="H28" i="20"/>
  <c r="J29" i="25" l="1"/>
  <c r="J27" i="25"/>
  <c r="G27" i="25" s="1"/>
  <c r="J25" i="24"/>
  <c r="G25" i="24" s="1"/>
  <c r="J26" i="25"/>
  <c r="G26" i="25" s="1"/>
  <c r="S19" i="20"/>
  <c r="E29" i="23" l="1"/>
  <c r="J30" i="25"/>
  <c r="G29" i="25"/>
  <c r="O13" i="34"/>
  <c r="O12" i="34"/>
  <c r="O14" i="34"/>
  <c r="O11" i="34"/>
  <c r="S21" i="34"/>
  <c r="B41" i="2" l="1"/>
  <c r="E21" i="23"/>
  <c r="G30" i="25"/>
  <c r="S20" i="34"/>
  <c r="O10" i="34"/>
  <c r="F20" i="34"/>
  <c r="B43" i="2" l="1"/>
  <c r="E21" i="25"/>
  <c r="E10" i="20"/>
  <c r="D11" i="20" s="1"/>
  <c r="D10" i="20"/>
  <c r="D19" i="20" l="1"/>
  <c r="H26" i="20" s="1"/>
  <c r="N24" i="20" s="1"/>
  <c r="J24" i="24" l="1"/>
  <c r="E29" i="22"/>
  <c r="E21" i="22" s="1"/>
  <c r="G24" i="24" l="1"/>
  <c r="G30" i="24" s="1"/>
  <c r="J30" i="24"/>
  <c r="B40" i="2"/>
  <c r="B42" i="2" l="1"/>
  <c r="E2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全森　担い手02（折原）</author>
  </authors>
  <commentList>
    <comment ref="O6" authorId="0" shapeId="0" xr:uid="{00000000-0006-0000-0000-000001000000}">
      <text>
        <r>
          <rPr>
            <sz val="9"/>
            <color indexed="81"/>
            <rFont val="MS P ゴシック"/>
            <family val="3"/>
            <charset val="128"/>
          </rPr>
          <t xml:space="preserve">R4年度までは
「03」＝「整備協同組合」
だったが、想定される資料に
全く使用されていなかったため削除し、
番号は再利用することにした。
R5年度からは
「03」＝「森林林業協同組合連合会」
※兵庫県森連が業務を移譲した団体用
</t>
        </r>
      </text>
    </comment>
    <comment ref="O12" authorId="0" shapeId="0" xr:uid="{00000000-0006-0000-0000-000002000000}">
      <text>
        <r>
          <rPr>
            <sz val="9"/>
            <color indexed="81"/>
            <rFont val="MS P ゴシック"/>
            <family val="3"/>
            <charset val="128"/>
          </rPr>
          <t>「林産業協同組合（07）」は
以前取りまとめ機関だった
「安芸広域林産業協同組合」のための区分。現在は使用する委託機関はないため、リスト選択から除外する。
（誤選択防止のため）
※ただし、定着状況調査等の資料で
同機関と同機関番号を使用しているため、機関区分の削除や番号の再利用は行わない。</t>
        </r>
      </text>
    </comment>
    <comment ref="O13" authorId="0" shapeId="0" xr:uid="{00000000-0006-0000-0000-000003000000}">
      <text>
        <r>
          <rPr>
            <sz val="9"/>
            <color indexed="81"/>
            <rFont val="MS P ゴシック"/>
            <family val="3"/>
            <charset val="128"/>
          </rPr>
          <t>R5年度からは、番号「09」を予備として確保。
（新しい機関区分を追加する必要がある場合に使用するため）
予備のため、現状はリスト選択の範囲から除外する。</t>
        </r>
      </text>
    </comment>
    <comment ref="P24" authorId="0" shapeId="0" xr:uid="{00000000-0006-0000-0000-000004000000}">
      <text>
        <r>
          <rPr>
            <sz val="12"/>
            <color indexed="81"/>
            <rFont val="MS P ゴシック"/>
            <family val="3"/>
            <charset val="128"/>
          </rPr>
          <t>【備考】2025/3/19時点
　※R7年度の安全対策用品カタログの内容を反映済み
　※例年3～4月頃、新しい安全対策用品カタログが完成し
　　配付されたらページ番号等の内容を更新する。</t>
        </r>
      </text>
    </comment>
    <comment ref="H48" authorId="0" shapeId="0" xr:uid="{00000000-0006-0000-0000-000005000000}">
      <text>
        <r>
          <rPr>
            <sz val="11"/>
            <color indexed="81"/>
            <rFont val="MS P ゴシック"/>
            <family val="3"/>
            <charset val="128"/>
          </rPr>
          <t>資材費の購入開始日は、全森連が林野庁に提出する着手届の日付以降である必要がある。
着手届は林野庁からの割当内示を受領後でないと提出できないため、</t>
        </r>
        <r>
          <rPr>
            <b/>
            <u/>
            <sz val="11"/>
            <color indexed="81"/>
            <rFont val="MS P ゴシック"/>
            <family val="3"/>
            <charset val="128"/>
          </rPr>
          <t>割当内示が4月に入ってから届いた場合は資材費の購入開始日もそれに合わせて後ろ倒しにする必要がある。</t>
        </r>
        <r>
          <rPr>
            <sz val="11"/>
            <color indexed="81"/>
            <rFont val="MS P ゴシック"/>
            <family val="3"/>
            <charset val="128"/>
          </rPr>
          <t xml:space="preserve">
（3月中に割当内示が届けば例年4/1を開始日にしている）</t>
        </r>
      </text>
    </comment>
    <comment ref="G74" authorId="0" shapeId="0" xr:uid="{00000000-0006-0000-0000-000006000000}">
      <text>
        <r>
          <rPr>
            <sz val="11"/>
            <color indexed="81"/>
            <rFont val="MS P ゴシック"/>
            <family val="3"/>
            <charset val="128"/>
          </rPr>
          <t>通常は「4/1」までの採用が必須だが、
年によって4/1～2が土日である場合は
4月の第1営業日にあたる「4/3」採用
まで可とする。</t>
        </r>
        <r>
          <rPr>
            <sz val="9"/>
            <color indexed="81"/>
            <rFont val="MS P ゴシック"/>
            <family val="3"/>
            <charset val="128"/>
          </rPr>
          <t xml:space="preserve">
</t>
        </r>
      </text>
    </comment>
    <comment ref="C80" authorId="0" shapeId="0" xr:uid="{00000000-0006-0000-0000-000007000000}">
      <text>
        <r>
          <rPr>
            <sz val="9"/>
            <color indexed="81"/>
            <rFont val="MS P ゴシック"/>
            <family val="3"/>
            <charset val="128"/>
          </rPr>
          <t>現在は使用していない？
要確認。</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9" authorId="0" shapeId="0" xr:uid="{00000000-0006-0000-0A00-000001000000}">
      <text>
        <r>
          <rPr>
            <b/>
            <sz val="9"/>
            <color indexed="81"/>
            <rFont val="MS P ゴシック"/>
            <family val="3"/>
            <charset val="128"/>
          </rPr>
          <t>日付を入力しないと
表示されません</t>
        </r>
      </text>
    </comment>
    <comment ref="N19" authorId="0" shapeId="0" xr:uid="{00000000-0006-0000-0A00-000002000000}">
      <text>
        <r>
          <rPr>
            <b/>
            <sz val="9"/>
            <color indexed="81"/>
            <rFont val="MS P ゴシック"/>
            <family val="3"/>
            <charset val="128"/>
          </rPr>
          <t>日付を入力しないと
表示されません</t>
        </r>
      </text>
    </comment>
    <comment ref="U19" authorId="0" shapeId="0" xr:uid="{00000000-0006-0000-0A00-000003000000}">
      <text>
        <r>
          <rPr>
            <b/>
            <sz val="9"/>
            <color indexed="81"/>
            <rFont val="MS P ゴシック"/>
            <family val="3"/>
            <charset val="128"/>
          </rPr>
          <t>日付を入力しないと
表示されません</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全森　担い手02（折原）</author>
  </authors>
  <commentList>
    <comment ref="X7" authorId="0" shapeId="0" xr:uid="{00000000-0006-0000-0B00-000001000000}">
      <text>
        <r>
          <rPr>
            <sz val="9"/>
            <color indexed="81"/>
            <rFont val="MS P ゴシック"/>
            <family val="3"/>
            <charset val="128"/>
          </rPr>
          <t>W列～AB列
⇒　様式2-11）D8セルの数式用
⇒　配付時は非表示にしてから
　　シート保護を設定する。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21" authorId="0" shapeId="0" xr:uid="{00000000-0006-0000-0E00-000001000000}">
      <text>
        <r>
          <rPr>
            <b/>
            <sz val="11"/>
            <color indexed="81"/>
            <rFont val="MS P ゴシック"/>
            <family val="3"/>
            <charset val="128"/>
          </rPr>
          <t>上限額を選択できます（上限額未満の場合、直接金額を入力をして下さい）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0" authorId="0" shapeId="0" xr:uid="{00000000-0006-0000-1100-000001000000}">
      <text>
        <r>
          <rPr>
            <b/>
            <sz val="11"/>
            <color indexed="81"/>
            <rFont val="MS P ゴシック"/>
            <family val="3"/>
            <charset val="128"/>
          </rPr>
          <t>上限額を選択できます（上限額未満の場合、直接金額を入力をして下さい）</t>
        </r>
      </text>
    </comment>
    <comment ref="G22" authorId="0" shapeId="0" xr:uid="{00000000-0006-0000-1100-000002000000}">
      <text>
        <r>
          <rPr>
            <b/>
            <sz val="11"/>
            <color indexed="81"/>
            <rFont val="MS P ゴシック"/>
            <family val="3"/>
            <charset val="128"/>
          </rPr>
          <t>上限額を選択できます（上限額未満の場合、直接金額を入力をして下さい）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I4" authorId="0" shapeId="0" xr:uid="{00000000-0006-0000-1600-000001000000}">
      <text>
        <r>
          <rPr>
            <b/>
            <sz val="14"/>
            <color indexed="81"/>
            <rFont val="ＭＳ Ｐゴシック"/>
            <family val="3"/>
            <charset val="128"/>
          </rPr>
          <t>記入例：2025/8/1
”令和7年8月1日”と表示しない場合は、直接入力して下さい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H4" authorId="0" shapeId="0" xr:uid="{00000000-0006-0000-1700-000001000000}">
      <text>
        <r>
          <rPr>
            <b/>
            <sz val="14"/>
            <color indexed="81"/>
            <rFont val="ＭＳ Ｐゴシック"/>
            <family val="3"/>
            <charset val="128"/>
          </rPr>
          <t>記入例：2025/5/10
”令和7年5月10日”と表示しない場合は、直接入力して下さい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全森　藤倉 朋行</author>
    <author>全森　担い手02（折原）</author>
  </authors>
  <commentList>
    <comment ref="H4" authorId="0" shapeId="0" xr:uid="{00000000-0006-0000-1800-000001000000}">
      <text>
        <r>
          <rPr>
            <b/>
            <sz val="14"/>
            <color indexed="81"/>
            <rFont val="ＭＳ Ｐゴシック"/>
            <family val="3"/>
            <charset val="128"/>
          </rPr>
          <t>記入例：2025/5/10
”令和7年5月10日”と表示しない場合は、直接入力して下さい</t>
        </r>
      </text>
    </comment>
    <comment ref="B11" authorId="1" shapeId="0" xr:uid="{00000000-0006-0000-1800-000002000000}">
      <text>
        <r>
          <rPr>
            <b/>
            <sz val="9"/>
            <color indexed="81"/>
            <rFont val="MS P ゴシック"/>
            <family val="3"/>
            <charset val="128"/>
          </rPr>
          <t>プルダウンリストから、
「TR研修中止届」「多能工化研修中止届」
のいずれかを選択してください。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全森　藤倉 朋行</author>
    <author>Tomoyuki</author>
    <author>全森　担い手02（折原）</author>
  </authors>
  <commentList>
    <comment ref="I1" authorId="0" shapeId="0" xr:uid="{00000000-0006-0000-1900-000001000000}">
      <text>
        <r>
          <rPr>
            <b/>
            <sz val="14"/>
            <color indexed="81"/>
            <rFont val="ＭＳ Ｐゴシック"/>
            <family val="3"/>
            <charset val="128"/>
          </rPr>
          <t>記入例：2025/5/10
”令和7年5月10日”と表示しない場合は、直接入力して下さい</t>
        </r>
      </text>
    </comment>
    <comment ref="F16" authorId="1" shapeId="0" xr:uid="{00000000-0006-0000-1900-000002000000}">
      <text>
        <r>
          <rPr>
            <sz val="11"/>
            <color indexed="10"/>
            <rFont val="MS P ゴシック"/>
            <family val="3"/>
            <charset val="128"/>
          </rPr>
          <t>上期</t>
        </r>
        <r>
          <rPr>
            <sz val="11"/>
            <color indexed="81"/>
            <rFont val="MS P ゴシック"/>
            <family val="3"/>
            <charset val="128"/>
          </rPr>
          <t>実績時に提出します。計画日数には</t>
        </r>
        <r>
          <rPr>
            <sz val="11"/>
            <color indexed="10"/>
            <rFont val="MS P ゴシック"/>
            <family val="3"/>
            <charset val="128"/>
          </rPr>
          <t xml:space="preserve">
</t>
        </r>
        <r>
          <rPr>
            <sz val="11"/>
            <color indexed="81"/>
            <rFont val="MS P ゴシック"/>
            <family val="3"/>
            <charset val="128"/>
          </rPr>
          <t>『</t>
        </r>
        <r>
          <rPr>
            <sz val="11"/>
            <color indexed="10"/>
            <rFont val="MS P ゴシック"/>
            <family val="3"/>
            <charset val="128"/>
          </rPr>
          <t>年間</t>
        </r>
        <r>
          <rPr>
            <sz val="11"/>
            <color indexed="81"/>
            <rFont val="MS P ゴシック"/>
            <family val="3"/>
            <charset val="128"/>
          </rPr>
          <t>の計画日数』を入力して下さい。</t>
        </r>
      </text>
    </comment>
    <comment ref="H16" authorId="2" shapeId="0" xr:uid="{1552F461-EA65-4113-A3ED-F7E5096BDE38}">
      <text>
        <r>
          <rPr>
            <b/>
            <sz val="9"/>
            <color indexed="81"/>
            <rFont val="MS P ゴシック"/>
            <family val="3"/>
            <charset val="128"/>
          </rPr>
          <t>年間</t>
        </r>
        <r>
          <rPr>
            <sz val="9"/>
            <color indexed="81"/>
            <rFont val="MS P ゴシック"/>
            <family val="3"/>
            <charset val="128"/>
          </rPr>
          <t>の最低実施日数
（参考）</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J3" authorId="0" shapeId="0" xr:uid="{00000000-0006-0000-0100-000001000000}">
      <text>
        <r>
          <rPr>
            <b/>
            <sz val="12"/>
            <color indexed="12"/>
            <rFont val="MS P ゴシック"/>
            <family val="3"/>
            <charset val="128"/>
          </rPr>
          <t>水色：選択・入力して下さい</t>
        </r>
      </text>
    </comment>
    <comment ref="J6" authorId="0" shapeId="0" xr:uid="{00000000-0006-0000-0100-000002000000}">
      <text>
        <r>
          <rPr>
            <b/>
            <sz val="12"/>
            <color indexed="52"/>
            <rFont val="MS P ゴシック"/>
            <family val="3"/>
            <charset val="128"/>
          </rPr>
          <t>黄色：水色を入力後、自動で表示されます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L7" authorId="0" shapeId="0" xr:uid="{00000000-0006-0000-0200-000001000000}">
      <text>
        <r>
          <rPr>
            <sz val="11"/>
            <color indexed="10"/>
            <rFont val="MS P ゴシック"/>
            <family val="3"/>
            <charset val="128"/>
          </rPr>
          <t>TR/FW1：月数　FW2/FW3：年数</t>
        </r>
      </text>
    </comment>
    <comment ref="L41" authorId="0" shapeId="0" xr:uid="{00000000-0006-0000-0200-000002000000}">
      <text>
        <r>
          <rPr>
            <sz val="11"/>
            <color indexed="10"/>
            <rFont val="MS P ゴシック"/>
            <family val="3"/>
            <charset val="128"/>
          </rPr>
          <t>TR/FW1：月数　FW2/FW3：年数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全森　担い手02（折原）</author>
  </authors>
  <commentList>
    <comment ref="G8" authorId="0" shapeId="0" xr:uid="{45B91DD0-7CE5-4F82-8687-00A47816C6DB}">
      <text>
        <r>
          <rPr>
            <sz val="9"/>
            <color indexed="81"/>
            <rFont val="MS P ゴシック"/>
            <family val="3"/>
            <charset val="128"/>
          </rPr>
          <t>TRの研修月数は、自動で表示されます。
FWの研修月数は、手入力してください。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0" authorId="0" shapeId="0" xr:uid="{00000000-0006-0000-0500-000001000000}">
      <text>
        <r>
          <rPr>
            <b/>
            <sz val="11"/>
            <color indexed="81"/>
            <rFont val="MS P ゴシック"/>
            <family val="3"/>
            <charset val="128"/>
          </rPr>
          <t>上限額を選択できます（これ未満の場合、直接入力をして下さい）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H11" authorId="0" shapeId="0" xr:uid="{00000000-0006-0000-0600-000001000000}">
      <text>
        <r>
          <rPr>
            <b/>
            <sz val="11"/>
            <color indexed="81"/>
            <rFont val="MS P ゴシック"/>
            <family val="3"/>
            <charset val="128"/>
          </rPr>
          <t>上限額を選択できます（これ未満の場合、直接入力をして下さい）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1" authorId="0" shapeId="0" xr:uid="{00000000-0006-0000-0700-000001000000}">
      <text>
        <r>
          <rPr>
            <b/>
            <sz val="11"/>
            <color indexed="81"/>
            <rFont val="MS P ゴシック"/>
            <family val="3"/>
            <charset val="128"/>
          </rPr>
          <t>上限額を選択できます（これ未満の場合、直接入力をして下さい）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9" authorId="0" shapeId="0" xr:uid="{00000000-0006-0000-0800-000001000000}">
      <text>
        <r>
          <rPr>
            <b/>
            <sz val="9"/>
            <color indexed="81"/>
            <rFont val="MS P ゴシック"/>
            <family val="3"/>
            <charset val="128"/>
          </rPr>
          <t>日付を入力しないと
表示されません</t>
        </r>
      </text>
    </comment>
    <comment ref="N19" authorId="0" shapeId="0" xr:uid="{00000000-0006-0000-0800-000002000000}">
      <text>
        <r>
          <rPr>
            <b/>
            <sz val="9"/>
            <color indexed="81"/>
            <rFont val="MS P ゴシック"/>
            <family val="3"/>
            <charset val="128"/>
          </rPr>
          <t>日付を入力しないと
表示されません</t>
        </r>
      </text>
    </comment>
    <comment ref="G42" authorId="0" shapeId="0" xr:uid="{00000000-0006-0000-0800-000003000000}">
      <text>
        <r>
          <rPr>
            <b/>
            <sz val="9"/>
            <color indexed="81"/>
            <rFont val="MS P ゴシック"/>
            <family val="3"/>
            <charset val="128"/>
          </rPr>
          <t>日付を入力しないと
表示されません</t>
        </r>
      </text>
    </comment>
    <comment ref="N42" authorId="0" shapeId="0" xr:uid="{00000000-0006-0000-0800-000004000000}">
      <text>
        <r>
          <rPr>
            <b/>
            <sz val="9"/>
            <color indexed="81"/>
            <rFont val="MS P ゴシック"/>
            <family val="3"/>
            <charset val="128"/>
          </rPr>
          <t>日付を入力しないと
表示されません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8" authorId="0" shapeId="0" xr:uid="{00000000-0006-0000-0900-000001000000}">
      <text>
        <r>
          <rPr>
            <b/>
            <sz val="9"/>
            <color indexed="81"/>
            <rFont val="MS P ゴシック"/>
            <family val="3"/>
            <charset val="128"/>
          </rPr>
          <t>日付を入力しないと
表示されません</t>
        </r>
      </text>
    </comment>
  </commentList>
</comments>
</file>

<file path=xl/sharedStrings.xml><?xml version="1.0" encoding="utf-8"?>
<sst xmlns="http://schemas.openxmlformats.org/spreadsheetml/2006/main" count="1827" uniqueCount="1027">
  <si>
    <t>研修生番号</t>
    <rPh sb="0" eb="3">
      <t>ケンシュウセイ</t>
    </rPh>
    <rPh sb="3" eb="5">
      <t>バンゴウ</t>
    </rPh>
    <phoneticPr fontId="2"/>
  </si>
  <si>
    <t>氏名</t>
    <rPh sb="0" eb="2">
      <t>シメイ</t>
    </rPh>
    <phoneticPr fontId="2"/>
  </si>
  <si>
    <t>生年月日</t>
    <rPh sb="0" eb="2">
      <t>セイネン</t>
    </rPh>
    <rPh sb="2" eb="4">
      <t>ガッピ</t>
    </rPh>
    <phoneticPr fontId="2"/>
  </si>
  <si>
    <t>年齢</t>
    <rPh sb="0" eb="2">
      <t>ネンレイ</t>
    </rPh>
    <phoneticPr fontId="2"/>
  </si>
  <si>
    <t>性別</t>
    <rPh sb="0" eb="2">
      <t>セイベツ</t>
    </rPh>
    <phoneticPr fontId="2"/>
  </si>
  <si>
    <t>採用手段</t>
    <rPh sb="0" eb="2">
      <t>サイヨウ</t>
    </rPh>
    <rPh sb="2" eb="4">
      <t>シュダン</t>
    </rPh>
    <phoneticPr fontId="2"/>
  </si>
  <si>
    <t>備考</t>
    <rPh sb="0" eb="2">
      <t>ビコウ</t>
    </rPh>
    <phoneticPr fontId="2"/>
  </si>
  <si>
    <t>雇用管理</t>
    <rPh sb="0" eb="2">
      <t>コヨウ</t>
    </rPh>
    <rPh sb="2" eb="4">
      <t>カンリ</t>
    </rPh>
    <phoneticPr fontId="2"/>
  </si>
  <si>
    <t>様式</t>
    <rPh sb="0" eb="2">
      <t>ヨウシキ</t>
    </rPh>
    <phoneticPr fontId="2"/>
  </si>
  <si>
    <t>実施年度</t>
    <rPh sb="0" eb="2">
      <t>ジッシ</t>
    </rPh>
    <rPh sb="2" eb="4">
      <t>ネンド</t>
    </rPh>
    <phoneticPr fontId="2"/>
  </si>
  <si>
    <t>都道府県</t>
    <rPh sb="0" eb="4">
      <t>トドウフケン</t>
    </rPh>
    <phoneticPr fontId="2"/>
  </si>
  <si>
    <t>取りまとめ機関</t>
    <rPh sb="0" eb="1">
      <t>ト</t>
    </rPh>
    <rPh sb="5" eb="7">
      <t>キカン</t>
    </rPh>
    <phoneticPr fontId="2"/>
  </si>
  <si>
    <t>受付番号</t>
    <rPh sb="0" eb="2">
      <t>ウケツケ</t>
    </rPh>
    <rPh sb="2" eb="4">
      <t>バンゴウ</t>
    </rPh>
    <phoneticPr fontId="2"/>
  </si>
  <si>
    <t>提出区分：</t>
    <rPh sb="0" eb="2">
      <t>テイシュツ</t>
    </rPh>
    <rPh sb="2" eb="4">
      <t>クブン</t>
    </rPh>
    <phoneticPr fontId="2"/>
  </si>
  <si>
    <t>発信番号：</t>
    <rPh sb="0" eb="2">
      <t>ハッシン</t>
    </rPh>
    <rPh sb="2" eb="4">
      <t>バンゴウ</t>
    </rPh>
    <phoneticPr fontId="2"/>
  </si>
  <si>
    <t>発信日付：</t>
    <rPh sb="0" eb="2">
      <t>ハッシン</t>
    </rPh>
    <rPh sb="2" eb="4">
      <t>ヒヅケ</t>
    </rPh>
    <phoneticPr fontId="2"/>
  </si>
  <si>
    <t>全国森林組合連合会　代表理事会長　殿</t>
    <rPh sb="0" eb="9">
      <t>ゼンシンレン</t>
    </rPh>
    <rPh sb="10" eb="12">
      <t>ダイヒョウ</t>
    </rPh>
    <rPh sb="12" eb="14">
      <t>リジ</t>
    </rPh>
    <rPh sb="14" eb="16">
      <t>カイチョウ</t>
    </rPh>
    <rPh sb="17" eb="18">
      <t>ドノ</t>
    </rPh>
    <phoneticPr fontId="2"/>
  </si>
  <si>
    <t>（地方取りまとめ機関経由）</t>
    <rPh sb="1" eb="3">
      <t>チホウ</t>
    </rPh>
    <rPh sb="3" eb="4">
      <t>ト</t>
    </rPh>
    <rPh sb="8" eb="10">
      <t>キカン</t>
    </rPh>
    <rPh sb="10" eb="12">
      <t>ケイユ</t>
    </rPh>
    <phoneticPr fontId="2"/>
  </si>
  <si>
    <t>整理番号：</t>
    <rPh sb="0" eb="2">
      <t>セイリ</t>
    </rPh>
    <rPh sb="2" eb="4">
      <t>バンゴウ</t>
    </rPh>
    <phoneticPr fontId="2"/>
  </si>
  <si>
    <t>役職</t>
    <rPh sb="0" eb="2">
      <t>ヤクショク</t>
    </rPh>
    <phoneticPr fontId="2"/>
  </si>
  <si>
    <t>代表者名</t>
    <rPh sb="0" eb="3">
      <t>ダイヒョウシャ</t>
    </rPh>
    <rPh sb="3" eb="4">
      <t>メイ</t>
    </rPh>
    <phoneticPr fontId="2"/>
  </si>
  <si>
    <t>下記のとおり提出します。</t>
    <rPh sb="0" eb="2">
      <t>カキ</t>
    </rPh>
    <rPh sb="6" eb="8">
      <t>テイシュツ</t>
    </rPh>
    <phoneticPr fontId="2"/>
  </si>
  <si>
    <t>記</t>
    <rPh sb="0" eb="1">
      <t>キ</t>
    </rPh>
    <phoneticPr fontId="2"/>
  </si>
  <si>
    <t>No</t>
    <phoneticPr fontId="2"/>
  </si>
  <si>
    <t>リスト</t>
    <phoneticPr fontId="2"/>
  </si>
  <si>
    <t>No</t>
    <phoneticPr fontId="2"/>
  </si>
  <si>
    <t>01</t>
    <phoneticPr fontId="2"/>
  </si>
  <si>
    <t>北海道</t>
  </si>
  <si>
    <t>労確センター</t>
    <rPh sb="0" eb="2">
      <t>ロウカク</t>
    </rPh>
    <phoneticPr fontId="2"/>
  </si>
  <si>
    <t>○</t>
    <phoneticPr fontId="2"/>
  </si>
  <si>
    <t>実施計画書</t>
    <rPh sb="0" eb="2">
      <t>ジッシ</t>
    </rPh>
    <rPh sb="2" eb="5">
      <t>ケイカクショ</t>
    </rPh>
    <phoneticPr fontId="2"/>
  </si>
  <si>
    <t>02</t>
    <phoneticPr fontId="2"/>
  </si>
  <si>
    <t>青森県</t>
    <rPh sb="2" eb="3">
      <t>ケン</t>
    </rPh>
    <phoneticPr fontId="2"/>
  </si>
  <si>
    <t>森林組合連合会</t>
    <rPh sb="0" eb="7">
      <t>シンレン</t>
    </rPh>
    <phoneticPr fontId="2"/>
  </si>
  <si>
    <t>03</t>
  </si>
  <si>
    <t>岩手県</t>
    <rPh sb="2" eb="3">
      <t>ケン</t>
    </rPh>
    <phoneticPr fontId="2"/>
  </si>
  <si>
    <t>03</t>
    <phoneticPr fontId="2"/>
  </si>
  <si>
    <t>04</t>
  </si>
  <si>
    <t>宮城県</t>
    <rPh sb="2" eb="3">
      <t>ケン</t>
    </rPh>
    <phoneticPr fontId="2"/>
  </si>
  <si>
    <t>04</t>
    <phoneticPr fontId="2"/>
  </si>
  <si>
    <t>林業協同組合</t>
    <rPh sb="0" eb="2">
      <t>リンギョウ</t>
    </rPh>
    <rPh sb="2" eb="4">
      <t>キョウドウ</t>
    </rPh>
    <rPh sb="4" eb="6">
      <t>クミアイ</t>
    </rPh>
    <phoneticPr fontId="2"/>
  </si>
  <si>
    <t>05</t>
  </si>
  <si>
    <t>秋田県</t>
    <rPh sb="2" eb="3">
      <t>ケン</t>
    </rPh>
    <phoneticPr fontId="2"/>
  </si>
  <si>
    <t>森林施業協会</t>
    <rPh sb="0" eb="2">
      <t>シンリン</t>
    </rPh>
    <rPh sb="2" eb="4">
      <t>セギョウ</t>
    </rPh>
    <rPh sb="4" eb="6">
      <t>キョウカイ</t>
    </rPh>
    <phoneticPr fontId="2"/>
  </si>
  <si>
    <t>05</t>
    <phoneticPr fontId="2"/>
  </si>
  <si>
    <t>06</t>
  </si>
  <si>
    <t>山形県</t>
    <rPh sb="2" eb="3">
      <t>ケン</t>
    </rPh>
    <phoneticPr fontId="2"/>
  </si>
  <si>
    <t>木材業協同組合連合会</t>
    <rPh sb="0" eb="3">
      <t>モクザイギョウ</t>
    </rPh>
    <rPh sb="3" eb="5">
      <t>キョウドウ</t>
    </rPh>
    <rPh sb="5" eb="7">
      <t>クミアイ</t>
    </rPh>
    <rPh sb="7" eb="10">
      <t>レンゴウカイ</t>
    </rPh>
    <phoneticPr fontId="2"/>
  </si>
  <si>
    <t>06</t>
    <phoneticPr fontId="2"/>
  </si>
  <si>
    <t>07</t>
  </si>
  <si>
    <t>福島県</t>
    <rPh sb="2" eb="3">
      <t>ケン</t>
    </rPh>
    <phoneticPr fontId="2"/>
  </si>
  <si>
    <t>林産業協同組合</t>
    <rPh sb="0" eb="1">
      <t>ハヤシ</t>
    </rPh>
    <rPh sb="1" eb="3">
      <t>サンギョウ</t>
    </rPh>
    <rPh sb="3" eb="5">
      <t>キョウドウ</t>
    </rPh>
    <rPh sb="5" eb="7">
      <t>クミアイ</t>
    </rPh>
    <phoneticPr fontId="2"/>
  </si>
  <si>
    <t>08</t>
  </si>
  <si>
    <t>茨城県</t>
    <rPh sb="2" eb="3">
      <t>ケン</t>
    </rPh>
    <phoneticPr fontId="2"/>
  </si>
  <si>
    <t>素生協連合会</t>
    <rPh sb="0" eb="1">
      <t>ソ</t>
    </rPh>
    <rPh sb="1" eb="3">
      <t>セイキョウ</t>
    </rPh>
    <rPh sb="3" eb="6">
      <t>レンゴウカイ</t>
    </rPh>
    <phoneticPr fontId="2"/>
  </si>
  <si>
    <t>09</t>
  </si>
  <si>
    <t>栃木県</t>
    <rPh sb="2" eb="3">
      <t>ケン</t>
    </rPh>
    <phoneticPr fontId="2"/>
  </si>
  <si>
    <t>10</t>
  </si>
  <si>
    <t>群馬県</t>
    <rPh sb="2" eb="3">
      <t>ケン</t>
    </rPh>
    <phoneticPr fontId="2"/>
  </si>
  <si>
    <t>11</t>
  </si>
  <si>
    <t>埼玉県</t>
    <rPh sb="2" eb="3">
      <t>ケン</t>
    </rPh>
    <phoneticPr fontId="2"/>
  </si>
  <si>
    <t>12</t>
  </si>
  <si>
    <t>千葉県</t>
    <rPh sb="2" eb="3">
      <t>ケン</t>
    </rPh>
    <phoneticPr fontId="2"/>
  </si>
  <si>
    <t>13</t>
  </si>
  <si>
    <t>東京都</t>
    <rPh sb="2" eb="3">
      <t>ト</t>
    </rPh>
    <phoneticPr fontId="2"/>
  </si>
  <si>
    <t>14</t>
  </si>
  <si>
    <t>神奈川県</t>
    <rPh sb="3" eb="4">
      <t>ケン</t>
    </rPh>
    <phoneticPr fontId="2"/>
  </si>
  <si>
    <t>15</t>
  </si>
  <si>
    <t>新潟県</t>
    <rPh sb="2" eb="3">
      <t>ケン</t>
    </rPh>
    <phoneticPr fontId="2"/>
  </si>
  <si>
    <t>16</t>
  </si>
  <si>
    <t>富山県</t>
    <rPh sb="2" eb="3">
      <t>ケン</t>
    </rPh>
    <phoneticPr fontId="2"/>
  </si>
  <si>
    <t>17</t>
  </si>
  <si>
    <t>石川県</t>
    <rPh sb="2" eb="3">
      <t>ケン</t>
    </rPh>
    <phoneticPr fontId="2"/>
  </si>
  <si>
    <t>18</t>
  </si>
  <si>
    <t>福井県</t>
    <rPh sb="2" eb="3">
      <t>ケン</t>
    </rPh>
    <phoneticPr fontId="2"/>
  </si>
  <si>
    <t>19</t>
  </si>
  <si>
    <t>山梨県</t>
    <rPh sb="2" eb="3">
      <t>ケン</t>
    </rPh>
    <phoneticPr fontId="2"/>
  </si>
  <si>
    <t>20</t>
  </si>
  <si>
    <t>長野県</t>
    <rPh sb="2" eb="3">
      <t>ケン</t>
    </rPh>
    <phoneticPr fontId="2"/>
  </si>
  <si>
    <t>21</t>
  </si>
  <si>
    <t>岐阜県</t>
    <rPh sb="2" eb="3">
      <t>ケン</t>
    </rPh>
    <phoneticPr fontId="2"/>
  </si>
  <si>
    <t>22</t>
  </si>
  <si>
    <t>静岡県</t>
    <rPh sb="2" eb="3">
      <t>ケン</t>
    </rPh>
    <phoneticPr fontId="2"/>
  </si>
  <si>
    <t>23</t>
  </si>
  <si>
    <t>愛知県</t>
    <rPh sb="2" eb="3">
      <t>ケン</t>
    </rPh>
    <phoneticPr fontId="2"/>
  </si>
  <si>
    <t>24</t>
  </si>
  <si>
    <t>三重県</t>
    <rPh sb="2" eb="3">
      <t>ケン</t>
    </rPh>
    <phoneticPr fontId="2"/>
  </si>
  <si>
    <t>25</t>
  </si>
  <si>
    <t>滋賀県</t>
    <rPh sb="2" eb="3">
      <t>ケン</t>
    </rPh>
    <phoneticPr fontId="2"/>
  </si>
  <si>
    <t>26</t>
  </si>
  <si>
    <t>京都府</t>
    <rPh sb="2" eb="3">
      <t>フ</t>
    </rPh>
    <phoneticPr fontId="2"/>
  </si>
  <si>
    <t>27</t>
  </si>
  <si>
    <t>大阪府</t>
    <rPh sb="2" eb="3">
      <t>フ</t>
    </rPh>
    <phoneticPr fontId="2"/>
  </si>
  <si>
    <t>28</t>
  </si>
  <si>
    <t>兵庫県</t>
    <rPh sb="2" eb="3">
      <t>ケン</t>
    </rPh>
    <phoneticPr fontId="2"/>
  </si>
  <si>
    <t>29</t>
  </si>
  <si>
    <t>奈良県</t>
    <rPh sb="2" eb="3">
      <t>ケン</t>
    </rPh>
    <phoneticPr fontId="2"/>
  </si>
  <si>
    <t>30</t>
  </si>
  <si>
    <t>和歌山県</t>
    <rPh sb="3" eb="4">
      <t>ケン</t>
    </rPh>
    <phoneticPr fontId="2"/>
  </si>
  <si>
    <t>31</t>
  </si>
  <si>
    <t>鳥取県</t>
    <rPh sb="2" eb="3">
      <t>ケン</t>
    </rPh>
    <phoneticPr fontId="2"/>
  </si>
  <si>
    <t>32</t>
  </si>
  <si>
    <t>島根県</t>
    <rPh sb="2" eb="3">
      <t>ケン</t>
    </rPh>
    <phoneticPr fontId="2"/>
  </si>
  <si>
    <t>33</t>
  </si>
  <si>
    <t>岡山県</t>
    <rPh sb="2" eb="3">
      <t>ケン</t>
    </rPh>
    <phoneticPr fontId="2"/>
  </si>
  <si>
    <t>34</t>
  </si>
  <si>
    <t>広島県</t>
    <rPh sb="2" eb="3">
      <t>ケン</t>
    </rPh>
    <phoneticPr fontId="2"/>
  </si>
  <si>
    <t>35</t>
  </si>
  <si>
    <t>山口県</t>
    <rPh sb="2" eb="3">
      <t>ケン</t>
    </rPh>
    <phoneticPr fontId="2"/>
  </si>
  <si>
    <t>36</t>
  </si>
  <si>
    <t>徳島県</t>
    <rPh sb="2" eb="3">
      <t>ケン</t>
    </rPh>
    <phoneticPr fontId="2"/>
  </si>
  <si>
    <t>37</t>
  </si>
  <si>
    <t>香川県</t>
    <rPh sb="2" eb="3">
      <t>ケン</t>
    </rPh>
    <phoneticPr fontId="2"/>
  </si>
  <si>
    <t>38</t>
  </si>
  <si>
    <t>愛媛県</t>
    <rPh sb="2" eb="3">
      <t>ケン</t>
    </rPh>
    <phoneticPr fontId="2"/>
  </si>
  <si>
    <t>39</t>
  </si>
  <si>
    <t>高知県</t>
    <rPh sb="2" eb="3">
      <t>ケン</t>
    </rPh>
    <phoneticPr fontId="2"/>
  </si>
  <si>
    <t>40</t>
  </si>
  <si>
    <t>福岡県</t>
    <rPh sb="2" eb="3">
      <t>ケン</t>
    </rPh>
    <phoneticPr fontId="2"/>
  </si>
  <si>
    <t>41</t>
  </si>
  <si>
    <t>佐賀県</t>
    <rPh sb="2" eb="3">
      <t>ケン</t>
    </rPh>
    <phoneticPr fontId="2"/>
  </si>
  <si>
    <t>42</t>
  </si>
  <si>
    <t>長崎県</t>
    <rPh sb="2" eb="3">
      <t>ケン</t>
    </rPh>
    <phoneticPr fontId="2"/>
  </si>
  <si>
    <t>43</t>
  </si>
  <si>
    <t>熊本県</t>
    <rPh sb="2" eb="3">
      <t>ケン</t>
    </rPh>
    <phoneticPr fontId="2"/>
  </si>
  <si>
    <t>44</t>
  </si>
  <si>
    <t>大分県</t>
    <rPh sb="2" eb="3">
      <t>ケン</t>
    </rPh>
    <phoneticPr fontId="2"/>
  </si>
  <si>
    <t>45</t>
  </si>
  <si>
    <t>宮崎県</t>
    <rPh sb="2" eb="3">
      <t>ケン</t>
    </rPh>
    <phoneticPr fontId="2"/>
  </si>
  <si>
    <t>46</t>
  </si>
  <si>
    <t>鹿児島県</t>
    <rPh sb="3" eb="4">
      <t>ケン</t>
    </rPh>
    <phoneticPr fontId="2"/>
  </si>
  <si>
    <t>47</t>
  </si>
  <si>
    <t>沖縄県</t>
    <rPh sb="2" eb="3">
      <t>ケン</t>
    </rPh>
    <phoneticPr fontId="2"/>
  </si>
  <si>
    <t>労災保険</t>
    <rPh sb="0" eb="2">
      <t>ロウサイ</t>
    </rPh>
    <rPh sb="2" eb="4">
      <t>ホケン</t>
    </rPh>
    <phoneticPr fontId="2"/>
  </si>
  <si>
    <t>雇用保険</t>
    <rPh sb="0" eb="2">
      <t>コヨウ</t>
    </rPh>
    <rPh sb="2" eb="4">
      <t>ホケン</t>
    </rPh>
    <phoneticPr fontId="2"/>
  </si>
  <si>
    <t>厚生年金</t>
    <rPh sb="0" eb="2">
      <t>コウセイ</t>
    </rPh>
    <rPh sb="2" eb="4">
      <t>ネンキン</t>
    </rPh>
    <phoneticPr fontId="2"/>
  </si>
  <si>
    <t>健康保険</t>
    <rPh sb="0" eb="2">
      <t>ケンコウ</t>
    </rPh>
    <rPh sb="2" eb="4">
      <t>ホケン</t>
    </rPh>
    <phoneticPr fontId="2"/>
  </si>
  <si>
    <t>退職金共済</t>
    <rPh sb="0" eb="2">
      <t>タイショク</t>
    </rPh>
    <rPh sb="2" eb="3">
      <t>キン</t>
    </rPh>
    <rPh sb="3" eb="5">
      <t>キョウサイ</t>
    </rPh>
    <phoneticPr fontId="2"/>
  </si>
  <si>
    <t>社会保険等</t>
    <rPh sb="0" eb="2">
      <t>シャカイ</t>
    </rPh>
    <rPh sb="2" eb="4">
      <t>ホケン</t>
    </rPh>
    <rPh sb="4" eb="5">
      <t>トウ</t>
    </rPh>
    <phoneticPr fontId="2"/>
  </si>
  <si>
    <t>研修生氏名等</t>
    <phoneticPr fontId="2"/>
  </si>
  <si>
    <t>採用
年月日</t>
    <rPh sb="0" eb="2">
      <t>サイヨウ</t>
    </rPh>
    <rPh sb="3" eb="6">
      <t>ネンガッピ</t>
    </rPh>
    <phoneticPr fontId="2"/>
  </si>
  <si>
    <t>安全講習等</t>
    <rPh sb="0" eb="2">
      <t>アンゼン</t>
    </rPh>
    <rPh sb="2" eb="4">
      <t>コウシュウ</t>
    </rPh>
    <rPh sb="4" eb="5">
      <t>トウ</t>
    </rPh>
    <phoneticPr fontId="2"/>
  </si>
  <si>
    <t>FW1</t>
    <phoneticPr fontId="2"/>
  </si>
  <si>
    <t>普通救命講習</t>
    <rPh sb="0" eb="2">
      <t>フツウ</t>
    </rPh>
    <rPh sb="2" eb="4">
      <t>キュウメイ</t>
    </rPh>
    <rPh sb="4" eb="6">
      <t>コウシュウ</t>
    </rPh>
    <phoneticPr fontId="2"/>
  </si>
  <si>
    <t>玉掛技能講習</t>
    <rPh sb="0" eb="1">
      <t>タマ</t>
    </rPh>
    <rPh sb="1" eb="2">
      <t>カケ</t>
    </rPh>
    <rPh sb="2" eb="4">
      <t>ギノウ</t>
    </rPh>
    <rPh sb="4" eb="6">
      <t>コウシュウ</t>
    </rPh>
    <phoneticPr fontId="2"/>
  </si>
  <si>
    <t>刈払機取扱作業者
安全衛生教育</t>
    <rPh sb="0" eb="1">
      <t>カリ</t>
    </rPh>
    <rPh sb="1" eb="2">
      <t>ハライ</t>
    </rPh>
    <rPh sb="2" eb="3">
      <t>キ</t>
    </rPh>
    <rPh sb="3" eb="5">
      <t>トリアツカイ</t>
    </rPh>
    <rPh sb="5" eb="8">
      <t>サギョウシャ</t>
    </rPh>
    <rPh sb="9" eb="11">
      <t>アンゼン</t>
    </rPh>
    <rPh sb="11" eb="13">
      <t>エイセイ</t>
    </rPh>
    <rPh sb="13" eb="15">
      <t>キョウイク</t>
    </rPh>
    <phoneticPr fontId="2"/>
  </si>
  <si>
    <t>小型移動式クレーン
運転技能講習</t>
    <rPh sb="0" eb="2">
      <t>コガタ</t>
    </rPh>
    <rPh sb="2" eb="4">
      <t>イドウ</t>
    </rPh>
    <rPh sb="4" eb="5">
      <t>シキ</t>
    </rPh>
    <rPh sb="10" eb="12">
      <t>ウンテン</t>
    </rPh>
    <rPh sb="12" eb="14">
      <t>ギノウ</t>
    </rPh>
    <rPh sb="14" eb="16">
      <t>コウシュウ</t>
    </rPh>
    <phoneticPr fontId="2"/>
  </si>
  <si>
    <t>車両系建設機械
（3t以上）技能講習</t>
    <rPh sb="0" eb="2">
      <t>シャリョウ</t>
    </rPh>
    <rPh sb="2" eb="3">
      <t>ケイ</t>
    </rPh>
    <rPh sb="3" eb="5">
      <t>ケンセツ</t>
    </rPh>
    <rPh sb="5" eb="7">
      <t>キカイ</t>
    </rPh>
    <rPh sb="11" eb="13">
      <t>イジョウ</t>
    </rPh>
    <rPh sb="14" eb="16">
      <t>ギノウ</t>
    </rPh>
    <rPh sb="16" eb="18">
      <t>コウシュウ</t>
    </rPh>
    <phoneticPr fontId="2"/>
  </si>
  <si>
    <t>不整地運搬車
運転技能講習</t>
    <rPh sb="0" eb="3">
      <t>フセイチ</t>
    </rPh>
    <rPh sb="3" eb="6">
      <t>ウンパンシャ</t>
    </rPh>
    <rPh sb="7" eb="9">
      <t>ウンテン</t>
    </rPh>
    <rPh sb="9" eb="11">
      <t>ギノウ</t>
    </rPh>
    <rPh sb="11" eb="13">
      <t>コウシュウ</t>
    </rPh>
    <phoneticPr fontId="2"/>
  </si>
  <si>
    <t>荷役運搬機械等による
はい作業従事者に
対する安全教育</t>
    <rPh sb="0" eb="2">
      <t>ニヤク</t>
    </rPh>
    <rPh sb="2" eb="4">
      <t>ウンパン</t>
    </rPh>
    <rPh sb="4" eb="6">
      <t>キカイ</t>
    </rPh>
    <rPh sb="6" eb="7">
      <t>トウ</t>
    </rPh>
    <rPh sb="13" eb="15">
      <t>サギョウ</t>
    </rPh>
    <rPh sb="15" eb="18">
      <t>ジュウジシャ</t>
    </rPh>
    <rPh sb="20" eb="21">
      <t>タイ</t>
    </rPh>
    <rPh sb="23" eb="25">
      <t>アンゼン</t>
    </rPh>
    <rPh sb="25" eb="27">
      <t>キョウイク</t>
    </rPh>
    <phoneticPr fontId="2"/>
  </si>
  <si>
    <t>ショベルローダー等
運転の特別教育</t>
    <rPh sb="8" eb="9">
      <t>トウ</t>
    </rPh>
    <rPh sb="10" eb="12">
      <t>ウンテン</t>
    </rPh>
    <rPh sb="13" eb="15">
      <t>トクベツ</t>
    </rPh>
    <rPh sb="15" eb="17">
      <t>キョウイク</t>
    </rPh>
    <phoneticPr fontId="2"/>
  </si>
  <si>
    <t>機械集材装置の運転
業務に係る特別教育</t>
    <rPh sb="0" eb="2">
      <t>キカイ</t>
    </rPh>
    <rPh sb="2" eb="4">
      <t>シュウザイ</t>
    </rPh>
    <rPh sb="4" eb="6">
      <t>ソウチ</t>
    </rPh>
    <rPh sb="7" eb="9">
      <t>ウンテン</t>
    </rPh>
    <rPh sb="10" eb="12">
      <t>ギョウム</t>
    </rPh>
    <rPh sb="13" eb="14">
      <t>カカ</t>
    </rPh>
    <rPh sb="15" eb="17">
      <t>トクベツ</t>
    </rPh>
    <rPh sb="17" eb="19">
      <t>キョウイク</t>
    </rPh>
    <phoneticPr fontId="2"/>
  </si>
  <si>
    <t>技術習得推進費明細</t>
    <rPh sb="0" eb="2">
      <t>ギジュツ</t>
    </rPh>
    <rPh sb="2" eb="4">
      <t>シュウトク</t>
    </rPh>
    <rPh sb="4" eb="6">
      <t>スイシン</t>
    </rPh>
    <rPh sb="6" eb="7">
      <t>ヒ</t>
    </rPh>
    <rPh sb="7" eb="9">
      <t>メイサイ</t>
    </rPh>
    <phoneticPr fontId="4"/>
  </si>
  <si>
    <t>合計</t>
    <rPh sb="0" eb="2">
      <t>ゴウケイ</t>
    </rPh>
    <phoneticPr fontId="4"/>
  </si>
  <si>
    <t>10月</t>
  </si>
  <si>
    <t>11月</t>
  </si>
  <si>
    <t>12月</t>
  </si>
  <si>
    <t>1月</t>
  </si>
  <si>
    <t>助成月数</t>
    <rPh sb="0" eb="2">
      <t>ジョセイ</t>
    </rPh>
    <rPh sb="2" eb="4">
      <t>ツキスウ</t>
    </rPh>
    <phoneticPr fontId="4"/>
  </si>
  <si>
    <t>備考</t>
    <rPh sb="0" eb="2">
      <t>ビコウ</t>
    </rPh>
    <phoneticPr fontId="4"/>
  </si>
  <si>
    <t>雇用促進支援費明細</t>
    <rPh sb="0" eb="2">
      <t>コヨウ</t>
    </rPh>
    <rPh sb="2" eb="4">
      <t>ソクシン</t>
    </rPh>
    <rPh sb="4" eb="6">
      <t>シエン</t>
    </rPh>
    <rPh sb="6" eb="7">
      <t>ヒ</t>
    </rPh>
    <rPh sb="7" eb="9">
      <t>メイサイ</t>
    </rPh>
    <phoneticPr fontId="4"/>
  </si>
  <si>
    <t>日付</t>
    <rPh sb="0" eb="2">
      <t>ヒヅケ</t>
    </rPh>
    <phoneticPr fontId="4"/>
  </si>
  <si>
    <t>品名</t>
    <rPh sb="0" eb="2">
      <t>ヒンメイ</t>
    </rPh>
    <phoneticPr fontId="4"/>
  </si>
  <si>
    <t>数量</t>
    <rPh sb="0" eb="2">
      <t>スウリョウ</t>
    </rPh>
    <phoneticPr fontId="4"/>
  </si>
  <si>
    <t>金額（税抜）</t>
    <rPh sb="0" eb="2">
      <t>キンガク</t>
    </rPh>
    <rPh sb="3" eb="5">
      <t>ゼイヌキ</t>
    </rPh>
    <phoneticPr fontId="4"/>
  </si>
  <si>
    <t>合計</t>
    <rPh sb="0" eb="2">
      <t>ゴウケイ</t>
    </rPh>
    <phoneticPr fontId="8"/>
  </si>
  <si>
    <t>H24</t>
  </si>
  <si>
    <t>都道府県番号リスト</t>
    <rPh sb="0" eb="4">
      <t>トドウフケン</t>
    </rPh>
    <rPh sb="4" eb="6">
      <t>バンゴウ</t>
    </rPh>
    <phoneticPr fontId="2"/>
  </si>
  <si>
    <t>取りまとめ機関番号リスト</t>
    <rPh sb="0" eb="1">
      <t>ト</t>
    </rPh>
    <rPh sb="5" eb="7">
      <t>キカン</t>
    </rPh>
    <rPh sb="7" eb="9">
      <t>バンゴウ</t>
    </rPh>
    <phoneticPr fontId="2"/>
  </si>
  <si>
    <t>選択リスト</t>
    <rPh sb="0" eb="2">
      <t>センタク</t>
    </rPh>
    <phoneticPr fontId="2"/>
  </si>
  <si>
    <t>年齢の算出基準</t>
    <rPh sb="0" eb="2">
      <t>ネンレイ</t>
    </rPh>
    <rPh sb="3" eb="5">
      <t>サンシュツ</t>
    </rPh>
    <rPh sb="5" eb="7">
      <t>キジュン</t>
    </rPh>
    <phoneticPr fontId="2"/>
  </si>
  <si>
    <t>●</t>
    <phoneticPr fontId="4"/>
  </si>
  <si>
    <t>性別選択リスト</t>
    <rPh sb="0" eb="2">
      <t>セイベツ</t>
    </rPh>
    <rPh sb="2" eb="4">
      <t>センタク</t>
    </rPh>
    <phoneticPr fontId="4"/>
  </si>
  <si>
    <t>男</t>
    <rPh sb="0" eb="1">
      <t>オトコ</t>
    </rPh>
    <phoneticPr fontId="2"/>
  </si>
  <si>
    <t>女</t>
    <rPh sb="0" eb="1">
      <t>オンナ</t>
    </rPh>
    <phoneticPr fontId="2"/>
  </si>
  <si>
    <t>採用手段リスト</t>
    <rPh sb="0" eb="2">
      <t>サイヨウ</t>
    </rPh>
    <rPh sb="2" eb="4">
      <t>シュダン</t>
    </rPh>
    <phoneticPr fontId="4"/>
  </si>
  <si>
    <t>機械（研修準備費）リスト</t>
    <rPh sb="0" eb="2">
      <t>キカイ</t>
    </rPh>
    <rPh sb="3" eb="5">
      <t>ケンシュウ</t>
    </rPh>
    <rPh sb="5" eb="7">
      <t>ジュンビ</t>
    </rPh>
    <rPh sb="7" eb="8">
      <t>ヒ</t>
    </rPh>
    <phoneticPr fontId="4"/>
  </si>
  <si>
    <t>ハローワーク</t>
  </si>
  <si>
    <t>労確センター</t>
    <rPh sb="0" eb="1">
      <t>ロウ</t>
    </rPh>
    <rPh sb="1" eb="2">
      <t>アキラ</t>
    </rPh>
    <phoneticPr fontId="5"/>
  </si>
  <si>
    <t>学校</t>
  </si>
  <si>
    <t>縁故関係</t>
  </si>
  <si>
    <t>知人の紹介</t>
  </si>
  <si>
    <t>本人の意志</t>
  </si>
  <si>
    <t>その他</t>
  </si>
  <si>
    <t>下記のとおり請求します。</t>
    <rPh sb="0" eb="2">
      <t>カキ</t>
    </rPh>
    <rPh sb="6" eb="8">
      <t>セイキュウ</t>
    </rPh>
    <phoneticPr fontId="2"/>
  </si>
  <si>
    <t>承認日</t>
    <rPh sb="0" eb="2">
      <t>ショウニン</t>
    </rPh>
    <rPh sb="2" eb="3">
      <t>ビ</t>
    </rPh>
    <phoneticPr fontId="9"/>
  </si>
  <si>
    <t>承認番号</t>
    <rPh sb="0" eb="2">
      <t>ショウニン</t>
    </rPh>
    <rPh sb="2" eb="4">
      <t>バンゴウ</t>
    </rPh>
    <phoneticPr fontId="9"/>
  </si>
  <si>
    <t>年</t>
    <rPh sb="0" eb="1">
      <t>ネン</t>
    </rPh>
    <phoneticPr fontId="9"/>
  </si>
  <si>
    <t>月</t>
    <rPh sb="0" eb="1">
      <t>ガツ</t>
    </rPh>
    <phoneticPr fontId="9"/>
  </si>
  <si>
    <t>日</t>
    <rPh sb="0" eb="1">
      <t>ニチ</t>
    </rPh>
    <phoneticPr fontId="9"/>
  </si>
  <si>
    <t>ＦＷ研修（１年目）</t>
    <rPh sb="2" eb="4">
      <t>ケンシュウ</t>
    </rPh>
    <rPh sb="6" eb="8">
      <t>ネンメ</t>
    </rPh>
    <phoneticPr fontId="9"/>
  </si>
  <si>
    <t>３．送金先口座</t>
    <rPh sb="2" eb="4">
      <t>ソウキン</t>
    </rPh>
    <rPh sb="4" eb="5">
      <t>サキ</t>
    </rPh>
    <rPh sb="5" eb="7">
      <t>コウザ</t>
    </rPh>
    <phoneticPr fontId="9"/>
  </si>
  <si>
    <t>金融機関名</t>
    <rPh sb="0" eb="2">
      <t>キンユウ</t>
    </rPh>
    <rPh sb="2" eb="4">
      <t>キカン</t>
    </rPh>
    <rPh sb="4" eb="5">
      <t>メイ</t>
    </rPh>
    <phoneticPr fontId="9"/>
  </si>
  <si>
    <t>支店名</t>
    <rPh sb="0" eb="2">
      <t>シテン</t>
    </rPh>
    <rPh sb="2" eb="3">
      <t>メイ</t>
    </rPh>
    <phoneticPr fontId="9"/>
  </si>
  <si>
    <t>預金種目</t>
    <rPh sb="0" eb="2">
      <t>ヨキン</t>
    </rPh>
    <rPh sb="2" eb="4">
      <t>シュモク</t>
    </rPh>
    <phoneticPr fontId="9"/>
  </si>
  <si>
    <t>口座番号</t>
    <rPh sb="0" eb="2">
      <t>コウザ</t>
    </rPh>
    <rPh sb="2" eb="4">
      <t>バンゴウ</t>
    </rPh>
    <phoneticPr fontId="9"/>
  </si>
  <si>
    <t>フリガナ</t>
    <phoneticPr fontId="9"/>
  </si>
  <si>
    <t>口座名義</t>
    <rPh sb="0" eb="2">
      <t>コウザ</t>
    </rPh>
    <rPh sb="2" eb="4">
      <t>メイギ</t>
    </rPh>
    <phoneticPr fontId="9"/>
  </si>
  <si>
    <t>年間実績額</t>
    <rPh sb="0" eb="2">
      <t>ネンカン</t>
    </rPh>
    <rPh sb="2" eb="4">
      <t>ジッセキ</t>
    </rPh>
    <rPh sb="4" eb="5">
      <t>ガク</t>
    </rPh>
    <phoneticPr fontId="9"/>
  </si>
  <si>
    <t>今回請求額</t>
    <rPh sb="0" eb="2">
      <t>コンカイ</t>
    </rPh>
    <rPh sb="2" eb="4">
      <t>セイキュウ</t>
    </rPh>
    <rPh sb="4" eb="5">
      <t>ガク</t>
    </rPh>
    <phoneticPr fontId="9"/>
  </si>
  <si>
    <t>都道府県名</t>
    <rPh sb="0" eb="4">
      <t>トドウフケン</t>
    </rPh>
    <rPh sb="4" eb="5">
      <t>メイ</t>
    </rPh>
    <phoneticPr fontId="4"/>
  </si>
  <si>
    <t>取りまとめ機関</t>
    <rPh sb="0" eb="1">
      <t>ト</t>
    </rPh>
    <rPh sb="5" eb="7">
      <t>キカン</t>
    </rPh>
    <phoneticPr fontId="4"/>
  </si>
  <si>
    <t>円</t>
    <rPh sb="0" eb="1">
      <t>エン</t>
    </rPh>
    <phoneticPr fontId="9"/>
  </si>
  <si>
    <t>実績報告書（上期）</t>
    <rPh sb="0" eb="2">
      <t>ジッセキ</t>
    </rPh>
    <rPh sb="2" eb="5">
      <t>ホウコクショ</t>
    </rPh>
    <rPh sb="6" eb="8">
      <t>カミキ</t>
    </rPh>
    <phoneticPr fontId="2"/>
  </si>
  <si>
    <t>実績報告書（年間）</t>
    <rPh sb="0" eb="2">
      <t>ジッセキ</t>
    </rPh>
    <rPh sb="2" eb="5">
      <t>ホウコクショ</t>
    </rPh>
    <rPh sb="6" eb="8">
      <t>ネンカン</t>
    </rPh>
    <phoneticPr fontId="2"/>
  </si>
  <si>
    <t>都道府県名</t>
    <rPh sb="0" eb="4">
      <t>トドウフケン</t>
    </rPh>
    <rPh sb="4" eb="5">
      <t>メイ</t>
    </rPh>
    <phoneticPr fontId="2"/>
  </si>
  <si>
    <t>都道府県名</t>
    <rPh sb="0" eb="4">
      <t>トドウフケン</t>
    </rPh>
    <rPh sb="4" eb="5">
      <t>メイ</t>
    </rPh>
    <phoneticPr fontId="7"/>
  </si>
  <si>
    <t>取りまとめ機関</t>
    <rPh sb="0" eb="1">
      <t>ト</t>
    </rPh>
    <rPh sb="5" eb="7">
      <t>キカン</t>
    </rPh>
    <phoneticPr fontId="7"/>
  </si>
  <si>
    <t>都道府県名</t>
    <rPh sb="0" eb="4">
      <t>トドウフケン</t>
    </rPh>
    <rPh sb="4" eb="5">
      <t>メイ</t>
    </rPh>
    <phoneticPr fontId="8"/>
  </si>
  <si>
    <t>取りまとめ機関</t>
    <rPh sb="0" eb="1">
      <t>ト</t>
    </rPh>
    <rPh sb="5" eb="7">
      <t>キカン</t>
    </rPh>
    <phoneticPr fontId="8"/>
  </si>
  <si>
    <t>４．実績額内訳</t>
    <rPh sb="2" eb="4">
      <t>ジッセキ</t>
    </rPh>
    <rPh sb="4" eb="5">
      <t>ガク</t>
    </rPh>
    <rPh sb="5" eb="7">
      <t>ウチワケ</t>
    </rPh>
    <phoneticPr fontId="9"/>
  </si>
  <si>
    <t>　実績報告書のとおり</t>
    <rPh sb="1" eb="3">
      <t>ジッセキ</t>
    </rPh>
    <rPh sb="3" eb="6">
      <t>ホウコクショ</t>
    </rPh>
    <phoneticPr fontId="9"/>
  </si>
  <si>
    <t>以上</t>
    <rPh sb="0" eb="2">
      <t>イジョウ</t>
    </rPh>
    <phoneticPr fontId="9"/>
  </si>
  <si>
    <t>チェーンソー・新品購入</t>
    <rPh sb="7" eb="9">
      <t>シンピン</t>
    </rPh>
    <rPh sb="9" eb="11">
      <t>コウニュウ</t>
    </rPh>
    <phoneticPr fontId="2"/>
  </si>
  <si>
    <t>刈払機・新品購入</t>
    <rPh sb="0" eb="1">
      <t>カリ</t>
    </rPh>
    <rPh sb="1" eb="2">
      <t>ハライ</t>
    </rPh>
    <rPh sb="2" eb="3">
      <t>キ</t>
    </rPh>
    <rPh sb="4" eb="6">
      <t>シンピン</t>
    </rPh>
    <rPh sb="6" eb="8">
      <t>コウニュウ</t>
    </rPh>
    <phoneticPr fontId="2"/>
  </si>
  <si>
    <t>管理番号</t>
    <rPh sb="0" eb="2">
      <t>カンリ</t>
    </rPh>
    <rPh sb="2" eb="4">
      <t>バンゴウ</t>
    </rPh>
    <phoneticPr fontId="2"/>
  </si>
  <si>
    <t>管理番号</t>
    <phoneticPr fontId="2"/>
  </si>
  <si>
    <t>以上</t>
    <rPh sb="0" eb="2">
      <t>イジョウ</t>
    </rPh>
    <phoneticPr fontId="2"/>
  </si>
  <si>
    <t>預金区分リスト（送金先口座）</t>
    <rPh sb="0" eb="2">
      <t>ヨキン</t>
    </rPh>
    <rPh sb="2" eb="4">
      <t>クブン</t>
    </rPh>
    <rPh sb="8" eb="10">
      <t>ソウキン</t>
    </rPh>
    <rPh sb="10" eb="11">
      <t>サキ</t>
    </rPh>
    <rPh sb="11" eb="13">
      <t>コウザ</t>
    </rPh>
    <phoneticPr fontId="2"/>
  </si>
  <si>
    <t>普通</t>
    <rPh sb="0" eb="2">
      <t>フツウ</t>
    </rPh>
    <phoneticPr fontId="5"/>
  </si>
  <si>
    <t>当座</t>
    <rPh sb="0" eb="2">
      <t>トウザ</t>
    </rPh>
    <phoneticPr fontId="5"/>
  </si>
  <si>
    <t>FW2</t>
    <phoneticPr fontId="2"/>
  </si>
  <si>
    <t>（円）</t>
    <rPh sb="1" eb="2">
      <t>エン</t>
    </rPh>
    <phoneticPr fontId="9"/>
  </si>
  <si>
    <t>H23</t>
    <phoneticPr fontId="2"/>
  </si>
  <si>
    <t>H26</t>
    <phoneticPr fontId="4"/>
  </si>
  <si>
    <t>走行集材機械特別教育</t>
    <rPh sb="0" eb="2">
      <t>ソウコウ</t>
    </rPh>
    <rPh sb="2" eb="4">
      <t>シュウザイ</t>
    </rPh>
    <rPh sb="4" eb="6">
      <t>キカイ</t>
    </rPh>
    <rPh sb="6" eb="8">
      <t>トクベツ</t>
    </rPh>
    <rPh sb="8" eb="10">
      <t>キョウイク</t>
    </rPh>
    <phoneticPr fontId="2"/>
  </si>
  <si>
    <t>H25</t>
    <phoneticPr fontId="4"/>
  </si>
  <si>
    <t>TR受講年度選択リスト</t>
    <rPh sb="2" eb="4">
      <t>ジュコウ</t>
    </rPh>
    <rPh sb="4" eb="5">
      <t>ネン</t>
    </rPh>
    <rPh sb="5" eb="6">
      <t>ド</t>
    </rPh>
    <rPh sb="6" eb="8">
      <t>センタク</t>
    </rPh>
    <phoneticPr fontId="2"/>
  </si>
  <si>
    <t>商品リスト（安全向上対策費）</t>
    <rPh sb="0" eb="2">
      <t>ショウヒン</t>
    </rPh>
    <rPh sb="6" eb="8">
      <t>アンゼン</t>
    </rPh>
    <rPh sb="8" eb="10">
      <t>コウジョウ</t>
    </rPh>
    <rPh sb="10" eb="12">
      <t>タイサク</t>
    </rPh>
    <rPh sb="12" eb="13">
      <t>ヒ</t>
    </rPh>
    <phoneticPr fontId="4"/>
  </si>
  <si>
    <t>合計</t>
    <phoneticPr fontId="4"/>
  </si>
  <si>
    <t>H27</t>
    <phoneticPr fontId="4"/>
  </si>
  <si>
    <t>事業区分：</t>
    <rPh sb="0" eb="2">
      <t>ジギョウ</t>
    </rPh>
    <rPh sb="2" eb="4">
      <t>クブン</t>
    </rPh>
    <phoneticPr fontId="2"/>
  </si>
  <si>
    <t>合計</t>
    <rPh sb="0" eb="2">
      <t>ゴウケイ</t>
    </rPh>
    <phoneticPr fontId="12"/>
  </si>
  <si>
    <t>助成
月数</t>
    <rPh sb="0" eb="2">
      <t>ジョセイ</t>
    </rPh>
    <rPh sb="3" eb="5">
      <t>ツキスウ</t>
    </rPh>
    <phoneticPr fontId="12"/>
  </si>
  <si>
    <t>研修環境整備費明細</t>
    <rPh sb="0" eb="2">
      <t>ケンシュウ</t>
    </rPh>
    <rPh sb="2" eb="4">
      <t>カンキョウ</t>
    </rPh>
    <rPh sb="4" eb="7">
      <t>セイビヒ</t>
    </rPh>
    <rPh sb="7" eb="9">
      <t>メイサイ</t>
    </rPh>
    <phoneticPr fontId="4"/>
  </si>
  <si>
    <t>H28</t>
    <phoneticPr fontId="4"/>
  </si>
  <si>
    <t>簡易架線集材装置等
特別教育</t>
    <rPh sb="0" eb="2">
      <t>カンイ</t>
    </rPh>
    <rPh sb="2" eb="4">
      <t>カセン</t>
    </rPh>
    <rPh sb="4" eb="6">
      <t>シュウザイ</t>
    </rPh>
    <rPh sb="6" eb="8">
      <t>ソウチ</t>
    </rPh>
    <rPh sb="8" eb="9">
      <t>トウ</t>
    </rPh>
    <rPh sb="10" eb="12">
      <t>トクベツ</t>
    </rPh>
    <rPh sb="12" eb="14">
      <t>キョウイク</t>
    </rPh>
    <phoneticPr fontId="2"/>
  </si>
  <si>
    <t>伐木等機械特別教育</t>
    <rPh sb="0" eb="2">
      <t>バツボク</t>
    </rPh>
    <rPh sb="2" eb="3">
      <t>トウ</t>
    </rPh>
    <rPh sb="3" eb="5">
      <t>キカイ</t>
    </rPh>
    <rPh sb="5" eb="7">
      <t>トクベツ</t>
    </rPh>
    <rPh sb="7" eb="9">
      <t>キョウイク</t>
    </rPh>
    <phoneticPr fontId="2"/>
  </si>
  <si>
    <t>FW3</t>
    <phoneticPr fontId="2"/>
  </si>
  <si>
    <t>7月</t>
    <phoneticPr fontId="4"/>
  </si>
  <si>
    <t>6月</t>
    <phoneticPr fontId="4"/>
  </si>
  <si>
    <t>研修月数リスト</t>
    <rPh sb="0" eb="2">
      <t>ケンシュウ</t>
    </rPh>
    <rPh sb="2" eb="4">
      <t>ツキスウ</t>
    </rPh>
    <phoneticPr fontId="2"/>
  </si>
  <si>
    <t>研修日数リスト</t>
    <rPh sb="0" eb="2">
      <t>ケンシュウ</t>
    </rPh>
    <rPh sb="2" eb="4">
      <t>ニッスウ</t>
    </rPh>
    <phoneticPr fontId="2"/>
  </si>
  <si>
    <t>No</t>
    <phoneticPr fontId="2"/>
  </si>
  <si>
    <t>リスト</t>
    <phoneticPr fontId="2"/>
  </si>
  <si>
    <t>No</t>
    <phoneticPr fontId="2"/>
  </si>
  <si>
    <t>リスト</t>
    <phoneticPr fontId="2"/>
  </si>
  <si>
    <t>開始日</t>
    <rPh sb="0" eb="2">
      <t>カイシ</t>
    </rPh>
    <rPh sb="2" eb="3">
      <t>ビ</t>
    </rPh>
    <phoneticPr fontId="2"/>
  </si>
  <si>
    <t>開始日</t>
    <rPh sb="0" eb="3">
      <t>カイシビ</t>
    </rPh>
    <phoneticPr fontId="2"/>
  </si>
  <si>
    <t>終了日</t>
    <rPh sb="0" eb="2">
      <t>シュウリョウ</t>
    </rPh>
    <rPh sb="2" eb="3">
      <t>ビ</t>
    </rPh>
    <phoneticPr fontId="2"/>
  </si>
  <si>
    <t>終了日</t>
    <rPh sb="0" eb="3">
      <t>シュウリョウビ</t>
    </rPh>
    <phoneticPr fontId="2"/>
  </si>
  <si>
    <t>資材購入日付</t>
    <rPh sb="0" eb="2">
      <t>シザイ</t>
    </rPh>
    <rPh sb="2" eb="4">
      <t>コウニュウ</t>
    </rPh>
    <rPh sb="4" eb="6">
      <t>ヒヅケ</t>
    </rPh>
    <phoneticPr fontId="2"/>
  </si>
  <si>
    <t>8月</t>
  </si>
  <si>
    <t>9月</t>
  </si>
  <si>
    <t>7月</t>
    <phoneticPr fontId="7"/>
  </si>
  <si>
    <t>取りまとめ機関</t>
    <phoneticPr fontId="2"/>
  </si>
  <si>
    <t>研修生リスト（詳細情報）</t>
    <rPh sb="0" eb="3">
      <t>ケンシュウセイ</t>
    </rPh>
    <rPh sb="7" eb="9">
      <t>ショウサイ</t>
    </rPh>
    <rPh sb="9" eb="11">
      <t>ジョウホウ</t>
    </rPh>
    <phoneticPr fontId="2"/>
  </si>
  <si>
    <t>就業環境整備費明細</t>
    <phoneticPr fontId="4"/>
  </si>
  <si>
    <t>備考</t>
    <phoneticPr fontId="7"/>
  </si>
  <si>
    <t>安全向上対策費明細</t>
    <rPh sb="0" eb="2">
      <t>アンゼン</t>
    </rPh>
    <rPh sb="2" eb="4">
      <t>コウジョウ</t>
    </rPh>
    <rPh sb="4" eb="7">
      <t>タイサクヒ</t>
    </rPh>
    <rPh sb="7" eb="9">
      <t>メイサイ</t>
    </rPh>
    <phoneticPr fontId="2"/>
  </si>
  <si>
    <t>研修区分</t>
    <rPh sb="0" eb="2">
      <t>ケンシュウ</t>
    </rPh>
    <rPh sb="2" eb="4">
      <t>クブン</t>
    </rPh>
    <phoneticPr fontId="2"/>
  </si>
  <si>
    <t>フォレストワーカー研修
（１年目）</t>
    <rPh sb="9" eb="11">
      <t>ケンシュウ</t>
    </rPh>
    <rPh sb="14" eb="16">
      <t>ネンメ</t>
    </rPh>
    <phoneticPr fontId="2"/>
  </si>
  <si>
    <t>フォレストワーカー研修
（２年目）</t>
    <rPh sb="9" eb="11">
      <t>ケンシュウ</t>
    </rPh>
    <rPh sb="14" eb="16">
      <t>ネンメ</t>
    </rPh>
    <phoneticPr fontId="2"/>
  </si>
  <si>
    <t>フォレストワーカー研修
（３年目）</t>
    <rPh sb="9" eb="11">
      <t>ケンシュウ</t>
    </rPh>
    <rPh sb="14" eb="16">
      <t>ネンメ</t>
    </rPh>
    <phoneticPr fontId="2"/>
  </si>
  <si>
    <t>研修体制</t>
    <phoneticPr fontId="2"/>
  </si>
  <si>
    <t>計</t>
    <rPh sb="0" eb="1">
      <t>ケイ</t>
    </rPh>
    <phoneticPr fontId="2"/>
  </si>
  <si>
    <t>合計</t>
    <rPh sb="0" eb="2">
      <t>ゴウケイ</t>
    </rPh>
    <phoneticPr fontId="2"/>
  </si>
  <si>
    <t>ＦＷ１</t>
    <phoneticPr fontId="2"/>
  </si>
  <si>
    <t>ＦＷ２</t>
    <phoneticPr fontId="2"/>
  </si>
  <si>
    <t>ＦＷ３</t>
    <phoneticPr fontId="2"/>
  </si>
  <si>
    <t>科目</t>
    <rPh sb="0" eb="2">
      <t>カモク</t>
    </rPh>
    <phoneticPr fontId="2"/>
  </si>
  <si>
    <t>日数
（月数）</t>
    <rPh sb="0" eb="2">
      <t>ニッスウ</t>
    </rPh>
    <rPh sb="4" eb="6">
      <t>ツキスウ</t>
    </rPh>
    <phoneticPr fontId="2"/>
  </si>
  <si>
    <t>助成額</t>
    <rPh sb="0" eb="2">
      <t>ジョセイ</t>
    </rPh>
    <rPh sb="2" eb="3">
      <t>ガク</t>
    </rPh>
    <phoneticPr fontId="2"/>
  </si>
  <si>
    <t>研修生</t>
    <rPh sb="0" eb="3">
      <t>ケンシュウセイ</t>
    </rPh>
    <phoneticPr fontId="2"/>
  </si>
  <si>
    <t>技術習得推進費（月）</t>
    <rPh sb="0" eb="2">
      <t>ギジュツ</t>
    </rPh>
    <rPh sb="2" eb="4">
      <t>シュウトク</t>
    </rPh>
    <rPh sb="4" eb="6">
      <t>スイシン</t>
    </rPh>
    <rPh sb="6" eb="7">
      <t>ヒ</t>
    </rPh>
    <rPh sb="8" eb="9">
      <t>ツキ</t>
    </rPh>
    <phoneticPr fontId="2"/>
  </si>
  <si>
    <t>就業環境整備費</t>
    <rPh sb="0" eb="2">
      <t>シュウギョウ</t>
    </rPh>
    <rPh sb="2" eb="4">
      <t>カンキョウ</t>
    </rPh>
    <rPh sb="4" eb="6">
      <t>セイビ</t>
    </rPh>
    <rPh sb="6" eb="7">
      <t>ヒ</t>
    </rPh>
    <phoneticPr fontId="2"/>
  </si>
  <si>
    <t>雇用促進支援費</t>
    <rPh sb="0" eb="2">
      <t>コヨウ</t>
    </rPh>
    <rPh sb="2" eb="4">
      <t>ソクシン</t>
    </rPh>
    <rPh sb="4" eb="6">
      <t>シエン</t>
    </rPh>
    <rPh sb="6" eb="7">
      <t>ヒ</t>
    </rPh>
    <phoneticPr fontId="2"/>
  </si>
  <si>
    <t>研修業務管理費（月）</t>
    <rPh sb="0" eb="2">
      <t>ケンシュウ</t>
    </rPh>
    <rPh sb="2" eb="4">
      <t>ギョウム</t>
    </rPh>
    <rPh sb="4" eb="7">
      <t>カンリヒ</t>
    </rPh>
    <rPh sb="8" eb="9">
      <t>ツキ</t>
    </rPh>
    <phoneticPr fontId="2"/>
  </si>
  <si>
    <t>資材費</t>
    <rPh sb="0" eb="2">
      <t>シザイ</t>
    </rPh>
    <rPh sb="2" eb="3">
      <t>ヒ</t>
    </rPh>
    <phoneticPr fontId="2"/>
  </si>
  <si>
    <t>研修準備費</t>
    <rPh sb="0" eb="2">
      <t>ケンシュウ</t>
    </rPh>
    <rPh sb="2" eb="4">
      <t>ジュンビ</t>
    </rPh>
    <rPh sb="4" eb="5">
      <t>ヒ</t>
    </rPh>
    <phoneticPr fontId="2"/>
  </si>
  <si>
    <t>安全向上対策費</t>
    <rPh sb="0" eb="2">
      <t>アンゼン</t>
    </rPh>
    <rPh sb="2" eb="4">
      <t>コウジョウ</t>
    </rPh>
    <rPh sb="4" eb="7">
      <t>タイサクヒ</t>
    </rPh>
    <phoneticPr fontId="2"/>
  </si>
  <si>
    <t>ＦＷ研修（２年目）</t>
    <rPh sb="2" eb="4">
      <t>ケンシュウ</t>
    </rPh>
    <rPh sb="6" eb="8">
      <t>ネンメ</t>
    </rPh>
    <phoneticPr fontId="2"/>
  </si>
  <si>
    <t>ＦＷ研修（３年目）</t>
    <rPh sb="2" eb="4">
      <t>ケンシュウ</t>
    </rPh>
    <rPh sb="6" eb="8">
      <t>ネンメ</t>
    </rPh>
    <phoneticPr fontId="2"/>
  </si>
  <si>
    <t>実地研修の内容</t>
    <rPh sb="0" eb="2">
      <t>ジッチ</t>
    </rPh>
    <rPh sb="2" eb="4">
      <t>ケンシュウ</t>
    </rPh>
    <rPh sb="5" eb="7">
      <t>ナイヨウ</t>
    </rPh>
    <phoneticPr fontId="8"/>
  </si>
  <si>
    <t>指導管理費</t>
    <rPh sb="0" eb="2">
      <t>シドウ</t>
    </rPh>
    <rPh sb="2" eb="4">
      <t>カンリ</t>
    </rPh>
    <rPh sb="4" eb="5">
      <t>ヒ</t>
    </rPh>
    <phoneticPr fontId="9"/>
  </si>
  <si>
    <t>TR研修</t>
    <rPh sb="2" eb="4">
      <t>ケンシュウ</t>
    </rPh>
    <phoneticPr fontId="9"/>
  </si>
  <si>
    <t>ＦＷ研修（２年目）</t>
    <rPh sb="2" eb="4">
      <t>ケンシュウ</t>
    </rPh>
    <rPh sb="6" eb="8">
      <t>ネンメ</t>
    </rPh>
    <phoneticPr fontId="9"/>
  </si>
  <si>
    <t>ＦＷ研修（３年目）</t>
    <rPh sb="2" eb="4">
      <t>ケンシュウ</t>
    </rPh>
    <rPh sb="6" eb="8">
      <t>ネンメ</t>
    </rPh>
    <phoneticPr fontId="9"/>
  </si>
  <si>
    <r>
      <t>H</t>
    </r>
    <r>
      <rPr>
        <sz val="11"/>
        <color theme="1"/>
        <rFont val="ＭＳ Ｐゴシック"/>
        <family val="3"/>
        <charset val="128"/>
        <scheme val="minor"/>
      </rPr>
      <t>29</t>
    </r>
    <phoneticPr fontId="4"/>
  </si>
  <si>
    <t>研修生リスト（基本情報）</t>
    <rPh sb="0" eb="3">
      <t>ケンシュウセイ</t>
    </rPh>
    <rPh sb="7" eb="9">
      <t>キホン</t>
    </rPh>
    <rPh sb="9" eb="11">
      <t>ジョウホウ</t>
    </rPh>
    <phoneticPr fontId="2"/>
  </si>
  <si>
    <t>技術習得推進費明細</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</si>
  <si>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</si>
  <si>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</si>
  <si>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</si>
  <si>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</si>
  <si>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</si>
  <si>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</si>
  <si>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</si>
  <si>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</si>
  <si>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</si>
  <si>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2-10</t>
    <phoneticPr fontId="2"/>
  </si>
  <si>
    <t>2-11</t>
    <phoneticPr fontId="2"/>
  </si>
  <si>
    <t>2-12</t>
    <phoneticPr fontId="2"/>
  </si>
  <si>
    <t>就業環境整備費明細（社会保険等助成）</t>
    <phoneticPr fontId="2"/>
  </si>
  <si>
    <t>雇用促進支援費・研修環境整備費明細（住宅手当助成）</t>
    <phoneticPr fontId="2"/>
  </si>
  <si>
    <t>資材費明細</t>
    <phoneticPr fontId="2"/>
  </si>
  <si>
    <t>研修準備費明細</t>
    <phoneticPr fontId="2"/>
  </si>
  <si>
    <t>指導員リスト</t>
    <rPh sb="0" eb="3">
      <t>シドウイン</t>
    </rPh>
    <phoneticPr fontId="2"/>
  </si>
  <si>
    <t>実地研修の内容</t>
    <rPh sb="0" eb="2">
      <t>ジッチ</t>
    </rPh>
    <rPh sb="2" eb="4">
      <t>ケンシュウ</t>
    </rPh>
    <rPh sb="5" eb="7">
      <t>ナイヨウ</t>
    </rPh>
    <phoneticPr fontId="2"/>
  </si>
  <si>
    <t>助成額積算表</t>
    <rPh sb="0" eb="3">
      <t>ジョセイガク</t>
    </rPh>
    <rPh sb="3" eb="5">
      <t>セキサン</t>
    </rPh>
    <rPh sb="5" eb="6">
      <t>ヒョウ</t>
    </rPh>
    <phoneticPr fontId="2"/>
  </si>
  <si>
    <t>様式２－１</t>
    <rPh sb="0" eb="2">
      <t>ヨウシキ</t>
    </rPh>
    <phoneticPr fontId="2"/>
  </si>
  <si>
    <t>様式２－７</t>
    <phoneticPr fontId="11"/>
  </si>
  <si>
    <t>様式２－６</t>
    <phoneticPr fontId="7"/>
  </si>
  <si>
    <t>様式２－５</t>
    <phoneticPr fontId="4"/>
  </si>
  <si>
    <t>様式２－２</t>
    <phoneticPr fontId="2"/>
  </si>
  <si>
    <t>様式２－３</t>
    <phoneticPr fontId="2"/>
  </si>
  <si>
    <t>様式２－４</t>
    <phoneticPr fontId="4"/>
  </si>
  <si>
    <t>様式２－１１</t>
    <phoneticPr fontId="8"/>
  </si>
  <si>
    <t>様式２－８</t>
    <phoneticPr fontId="12"/>
  </si>
  <si>
    <t>指導費（１人分）</t>
    <rPh sb="0" eb="2">
      <t>シドウ</t>
    </rPh>
    <rPh sb="2" eb="3">
      <t>ヒ</t>
    </rPh>
    <rPh sb="5" eb="6">
      <t>リ</t>
    </rPh>
    <rPh sb="6" eb="7">
      <t>ブン</t>
    </rPh>
    <phoneticPr fontId="2"/>
  </si>
  <si>
    <t>指導費（２人分）</t>
    <rPh sb="0" eb="2">
      <t>シドウ</t>
    </rPh>
    <rPh sb="2" eb="3">
      <t>ヒ</t>
    </rPh>
    <rPh sb="5" eb="6">
      <t>リ</t>
    </rPh>
    <rPh sb="6" eb="7">
      <t>ブン</t>
    </rPh>
    <phoneticPr fontId="2"/>
  </si>
  <si>
    <t>指導費（３人分）</t>
    <rPh sb="0" eb="2">
      <t>シドウ</t>
    </rPh>
    <rPh sb="2" eb="3">
      <t>ヒ</t>
    </rPh>
    <rPh sb="5" eb="6">
      <t>リ</t>
    </rPh>
    <rPh sb="6" eb="7">
      <t>ブン</t>
    </rPh>
    <phoneticPr fontId="2"/>
  </si>
  <si>
    <t>FW1受講年度選択リスト</t>
    <rPh sb="3" eb="5">
      <t>ジュコウ</t>
    </rPh>
    <rPh sb="5" eb="6">
      <t>ネン</t>
    </rPh>
    <rPh sb="6" eb="7">
      <t>ド</t>
    </rPh>
    <rPh sb="7" eb="9">
      <t>センタク</t>
    </rPh>
    <phoneticPr fontId="2"/>
  </si>
  <si>
    <t>FW2受講年度選択リスト</t>
    <rPh sb="3" eb="5">
      <t>ジュコウ</t>
    </rPh>
    <rPh sb="5" eb="6">
      <t>ネン</t>
    </rPh>
    <rPh sb="6" eb="7">
      <t>ド</t>
    </rPh>
    <rPh sb="7" eb="9">
      <t>センタク</t>
    </rPh>
    <phoneticPr fontId="2"/>
  </si>
  <si>
    <t>ﾌﾘｶﾞﾅ</t>
    <phoneticPr fontId="2"/>
  </si>
  <si>
    <t>研修生リスト（基本情報）①</t>
    <phoneticPr fontId="2"/>
  </si>
  <si>
    <t>研修生リスト（基本情報）②</t>
    <phoneticPr fontId="2"/>
  </si>
  <si>
    <t>研修生リスト（詳細情報）①</t>
    <rPh sb="0" eb="3">
      <t>ケンシュウセイ</t>
    </rPh>
    <rPh sb="7" eb="9">
      <t>ショウサイ</t>
    </rPh>
    <rPh sb="9" eb="11">
      <t>ジョウホウ</t>
    </rPh>
    <phoneticPr fontId="2"/>
  </si>
  <si>
    <t>研修生リスト（詳細情報）②</t>
    <rPh sb="0" eb="3">
      <t>ケンシュウセイ</t>
    </rPh>
    <rPh sb="7" eb="9">
      <t>ショウサイ</t>
    </rPh>
    <rPh sb="9" eb="11">
      <t>ジョウホウ</t>
    </rPh>
    <phoneticPr fontId="2"/>
  </si>
  <si>
    <t>後期研修</t>
    <rPh sb="0" eb="2">
      <t>コウキ</t>
    </rPh>
    <rPh sb="2" eb="4">
      <t>ケンシュウ</t>
    </rPh>
    <phoneticPr fontId="2"/>
  </si>
  <si>
    <t>技術習得推進費明細①</t>
    <rPh sb="0" eb="2">
      <t>ギジュツ</t>
    </rPh>
    <rPh sb="2" eb="4">
      <t>シュウトク</t>
    </rPh>
    <rPh sb="4" eb="6">
      <t>スイシン</t>
    </rPh>
    <rPh sb="6" eb="7">
      <t>ヒ</t>
    </rPh>
    <rPh sb="7" eb="9">
      <t>メイサイ</t>
    </rPh>
    <phoneticPr fontId="4"/>
  </si>
  <si>
    <t>技術習得推進費明細②</t>
    <rPh sb="0" eb="2">
      <t>ギジュツ</t>
    </rPh>
    <rPh sb="2" eb="4">
      <t>シュウトク</t>
    </rPh>
    <rPh sb="4" eb="6">
      <t>スイシン</t>
    </rPh>
    <rPh sb="6" eb="7">
      <t>ヒ</t>
    </rPh>
    <rPh sb="7" eb="9">
      <t>メイサイ</t>
    </rPh>
    <phoneticPr fontId="4"/>
  </si>
  <si>
    <t>雇用促進支援費（住宅手当助成）①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</si>
  <si>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研修
区分</t>
    <rPh sb="0" eb="2">
      <t>ケンシュウ</t>
    </rPh>
    <rPh sb="3" eb="5">
      <t>クブン</t>
    </rPh>
    <phoneticPr fontId="7"/>
  </si>
  <si>
    <t>助成金額</t>
    <rPh sb="0" eb="2">
      <t>ジョセイ</t>
    </rPh>
    <rPh sb="2" eb="4">
      <t>キンガク</t>
    </rPh>
    <phoneticPr fontId="7"/>
  </si>
  <si>
    <t>6</t>
    <phoneticPr fontId="4"/>
  </si>
  <si>
    <t>調整額</t>
    <rPh sb="0" eb="2">
      <t>チョウセイ</t>
    </rPh>
    <rPh sb="2" eb="3">
      <t>ガク</t>
    </rPh>
    <phoneticPr fontId="2"/>
  </si>
  <si>
    <t>TRで資材費受領済</t>
    <rPh sb="3" eb="5">
      <t>シザイ</t>
    </rPh>
    <rPh sb="5" eb="6">
      <t>ヒ</t>
    </rPh>
    <rPh sb="6" eb="8">
      <t>ジュリョウ</t>
    </rPh>
    <rPh sb="8" eb="9">
      <t>ズ</t>
    </rPh>
    <phoneticPr fontId="2"/>
  </si>
  <si>
    <t>FW1</t>
    <phoneticPr fontId="2"/>
  </si>
  <si>
    <t>FW2</t>
    <phoneticPr fontId="2"/>
  </si>
  <si>
    <t>FW3</t>
    <phoneticPr fontId="2"/>
  </si>
  <si>
    <t>セルにロックがかかっている（事業所名にコピペしないための仕掛け）</t>
    <rPh sb="14" eb="17">
      <t>ジギョウショ</t>
    </rPh>
    <rPh sb="17" eb="18">
      <t>メイ</t>
    </rPh>
    <rPh sb="28" eb="30">
      <t>シカ</t>
    </rPh>
    <phoneticPr fontId="8"/>
  </si>
  <si>
    <t>雇用促進支援費（住宅手当助成）②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</si>
  <si>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様式２－１２</t>
    <phoneticPr fontId="2"/>
  </si>
  <si>
    <t>助成額積算表</t>
    <rPh sb="0" eb="2">
      <t>ジョセイ</t>
    </rPh>
    <rPh sb="2" eb="3">
      <t>ガク</t>
    </rPh>
    <rPh sb="3" eb="5">
      <t>セキサン</t>
    </rPh>
    <rPh sb="5" eb="6">
      <t>ヒョウ</t>
    </rPh>
    <phoneticPr fontId="2"/>
  </si>
  <si>
    <t>トライアル研修</t>
    <rPh sb="5" eb="7">
      <t>ケンシュウ</t>
    </rPh>
    <phoneticPr fontId="2"/>
  </si>
  <si>
    <t>研修環境整備費</t>
    <rPh sb="0" eb="2">
      <t>ケンシュウ</t>
    </rPh>
    <rPh sb="2" eb="4">
      <t>カンキョウ</t>
    </rPh>
    <rPh sb="4" eb="7">
      <t>セイビヒ</t>
    </rPh>
    <phoneticPr fontId="2"/>
  </si>
  <si>
    <t>指導管理費</t>
    <rPh sb="0" eb="2">
      <t>シドウ</t>
    </rPh>
    <rPh sb="2" eb="4">
      <t>カンリ</t>
    </rPh>
    <phoneticPr fontId="2"/>
  </si>
  <si>
    <t>単価</t>
    <rPh sb="0" eb="2">
      <t>タンカ</t>
    </rPh>
    <phoneticPr fontId="2"/>
  </si>
  <si>
    <t>助成額</t>
    <phoneticPr fontId="2"/>
  </si>
  <si>
    <t>助成金合計</t>
    <rPh sb="0" eb="2">
      <t>ジョセイ</t>
    </rPh>
    <rPh sb="2" eb="3">
      <t>キン</t>
    </rPh>
    <rPh sb="3" eb="5">
      <t>ゴウケイ</t>
    </rPh>
    <phoneticPr fontId="2"/>
  </si>
  <si>
    <t>研修生数</t>
    <rPh sb="0" eb="3">
      <t>ケンシュウセイ</t>
    </rPh>
    <rPh sb="3" eb="4">
      <t>スウ</t>
    </rPh>
    <phoneticPr fontId="8"/>
  </si>
  <si>
    <t>No</t>
    <phoneticPr fontId="2"/>
  </si>
  <si>
    <t>リスト</t>
    <phoneticPr fontId="2"/>
  </si>
  <si>
    <t>就業環境整備費明細
（社会保険等助成）①</t>
    <rPh sb="0" eb="2">
      <t>シュウギョウ</t>
    </rPh>
    <rPh sb="2" eb="4">
      <t>カンキョウ</t>
    </rPh>
    <rPh sb="4" eb="7">
      <t>セイビヒ</t>
    </rPh>
    <rPh sb="7" eb="9">
      <t>メイサイ</t>
    </rPh>
    <rPh sb="11" eb="13">
      <t>シャカイ</t>
    </rPh>
    <rPh sb="13" eb="16">
      <t>ホケンナド</t>
    </rPh>
    <rPh sb="16" eb="18">
      <t>ジョセイ</t>
    </rPh>
    <phoneticPr fontId="4"/>
  </si>
  <si>
    <t>備考</t>
    <rPh sb="0" eb="2">
      <t>ビコウ</t>
    </rPh>
    <phoneticPr fontId="12"/>
  </si>
  <si>
    <t>本所</t>
    <rPh sb="0" eb="2">
      <t>ホンジョ</t>
    </rPh>
    <phoneticPr fontId="8"/>
  </si>
  <si>
    <t>H22</t>
    <phoneticPr fontId="4"/>
  </si>
  <si>
    <t>事業所名（支所等）</t>
    <rPh sb="0" eb="3">
      <t>ジギョウショ</t>
    </rPh>
    <rPh sb="3" eb="4">
      <t>メイ</t>
    </rPh>
    <rPh sb="5" eb="7">
      <t>シショ</t>
    </rPh>
    <rPh sb="7" eb="8">
      <t>トウ</t>
    </rPh>
    <phoneticPr fontId="8"/>
  </si>
  <si>
    <t>②</t>
    <phoneticPr fontId="4"/>
  </si>
  <si>
    <t>①</t>
    <phoneticPr fontId="4"/>
  </si>
  <si>
    <t>研修準備費明細</t>
    <rPh sb="0" eb="2">
      <t>ケンシュウ</t>
    </rPh>
    <rPh sb="2" eb="4">
      <t>ジュンビ</t>
    </rPh>
    <rPh sb="4" eb="5">
      <t>ヒ</t>
    </rPh>
    <rPh sb="5" eb="7">
      <t>メイサイ</t>
    </rPh>
    <phoneticPr fontId="4"/>
  </si>
  <si>
    <r>
      <t>H</t>
    </r>
    <r>
      <rPr>
        <sz val="11"/>
        <color theme="1"/>
        <rFont val="ＭＳ Ｐゴシック"/>
        <family val="3"/>
        <charset val="128"/>
        <scheme val="minor"/>
      </rPr>
      <t>30</t>
    </r>
    <phoneticPr fontId="4"/>
  </si>
  <si>
    <t>TRFW 提出区分リスト</t>
    <rPh sb="5" eb="7">
      <t>テイシュツ</t>
    </rPh>
    <rPh sb="7" eb="9">
      <t>クブン</t>
    </rPh>
    <phoneticPr fontId="2"/>
  </si>
  <si>
    <t>FL</t>
    <phoneticPr fontId="2"/>
  </si>
  <si>
    <t>FM</t>
    <phoneticPr fontId="2"/>
  </si>
  <si>
    <t>林業就業経験年数</t>
    <rPh sb="0" eb="2">
      <t>リンギョウ</t>
    </rPh>
    <rPh sb="2" eb="4">
      <t>シュウギョウ</t>
    </rPh>
    <rPh sb="4" eb="6">
      <t>ケイケン</t>
    </rPh>
    <rPh sb="6" eb="8">
      <t>ネンスウ</t>
    </rPh>
    <phoneticPr fontId="2"/>
  </si>
  <si>
    <t>4/1は固定</t>
    <rPh sb="4" eb="6">
      <t>コテイ</t>
    </rPh>
    <phoneticPr fontId="4"/>
  </si>
  <si>
    <t>採用年月日期限</t>
    <rPh sb="0" eb="2">
      <t>サイヨウ</t>
    </rPh>
    <rPh sb="2" eb="5">
      <t>ネンガッピ</t>
    </rPh>
    <rPh sb="5" eb="7">
      <t>キゲン</t>
    </rPh>
    <phoneticPr fontId="4"/>
  </si>
  <si>
    <t>就業環境整備費明細
（社会保険等助成）②</t>
    <rPh sb="0" eb="2">
      <t>シュウギョウ</t>
    </rPh>
    <rPh sb="2" eb="4">
      <t>カンキョウ</t>
    </rPh>
    <rPh sb="4" eb="7">
      <t>セイビヒ</t>
    </rPh>
    <rPh sb="7" eb="9">
      <t>メイサイ</t>
    </rPh>
    <rPh sb="11" eb="13">
      <t>シャカイ</t>
    </rPh>
    <rPh sb="13" eb="16">
      <t>ホケンナド</t>
    </rPh>
    <rPh sb="16" eb="18">
      <t>ジョセイ</t>
    </rPh>
    <phoneticPr fontId="4"/>
  </si>
  <si>
    <t>研修開始年月日</t>
    <rPh sb="0" eb="2">
      <t>ケンシュウ</t>
    </rPh>
    <rPh sb="2" eb="4">
      <t>カイシ</t>
    </rPh>
    <rPh sb="4" eb="7">
      <t>ネンガッピ</t>
    </rPh>
    <phoneticPr fontId="2"/>
  </si>
  <si>
    <t>林業就業経験
月(年)数</t>
    <rPh sb="0" eb="2">
      <t>リンギョウ</t>
    </rPh>
    <rPh sb="2" eb="4">
      <t>シュウギョウ</t>
    </rPh>
    <rPh sb="4" eb="6">
      <t>ケイケン</t>
    </rPh>
    <rPh sb="7" eb="8">
      <t>ツキ</t>
    </rPh>
    <rPh sb="9" eb="10">
      <t>ネン</t>
    </rPh>
    <rPh sb="11" eb="12">
      <t>スウ</t>
    </rPh>
    <phoneticPr fontId="2"/>
  </si>
  <si>
    <t>FLFMのみ</t>
    <phoneticPr fontId="4"/>
  </si>
  <si>
    <t>指導員業務実施リスト</t>
    <rPh sb="0" eb="3">
      <t>シドウイン</t>
    </rPh>
    <rPh sb="3" eb="5">
      <t>ギョウム</t>
    </rPh>
    <rPh sb="5" eb="7">
      <t>ジッシ</t>
    </rPh>
    <phoneticPr fontId="2"/>
  </si>
  <si>
    <t>研修生数（合計）</t>
    <phoneticPr fontId="8"/>
  </si>
  <si>
    <t>実施年度</t>
    <phoneticPr fontId="2"/>
  </si>
  <si>
    <t>都道府県</t>
    <phoneticPr fontId="2"/>
  </si>
  <si>
    <t>受付番号</t>
    <phoneticPr fontId="2"/>
  </si>
  <si>
    <t>記</t>
    <phoneticPr fontId="2"/>
  </si>
  <si>
    <t>①</t>
    <phoneticPr fontId="2"/>
  </si>
  <si>
    <t>以　上</t>
    <phoneticPr fontId="2"/>
  </si>
  <si>
    <t>上期</t>
    <rPh sb="0" eb="2">
      <t>カミキ</t>
    </rPh>
    <phoneticPr fontId="2"/>
  </si>
  <si>
    <t>下期</t>
    <rPh sb="0" eb="2">
      <t>シモキ</t>
    </rPh>
    <phoneticPr fontId="2"/>
  </si>
  <si>
    <t>中止の理由（経緯を具体的に記載すること）</t>
    <rPh sb="0" eb="2">
      <t>チュウシ</t>
    </rPh>
    <rPh sb="6" eb="8">
      <t>ケイイ</t>
    </rPh>
    <phoneticPr fontId="2"/>
  </si>
  <si>
    <t>岩手県</t>
    <phoneticPr fontId="17"/>
  </si>
  <si>
    <t>様式２－２（補足）</t>
    <rPh sb="6" eb="8">
      <t>ホソク</t>
    </rPh>
    <phoneticPr fontId="2"/>
  </si>
  <si>
    <t>秋田県</t>
    <phoneticPr fontId="17"/>
  </si>
  <si>
    <t>山形県</t>
    <phoneticPr fontId="17"/>
  </si>
  <si>
    <t>群馬県</t>
    <phoneticPr fontId="17"/>
  </si>
  <si>
    <t>福井県</t>
    <phoneticPr fontId="17"/>
  </si>
  <si>
    <t>長野県</t>
    <phoneticPr fontId="17"/>
  </si>
  <si>
    <t>岐阜県</t>
    <phoneticPr fontId="17"/>
  </si>
  <si>
    <t>静岡県</t>
    <phoneticPr fontId="17"/>
  </si>
  <si>
    <t>京都府</t>
    <phoneticPr fontId="17"/>
  </si>
  <si>
    <t>兵庫県</t>
    <phoneticPr fontId="17"/>
  </si>
  <si>
    <t>和歌山県</t>
    <phoneticPr fontId="17"/>
  </si>
  <si>
    <t>島根県</t>
    <phoneticPr fontId="17"/>
  </si>
  <si>
    <t>徳島県</t>
    <phoneticPr fontId="17"/>
  </si>
  <si>
    <t>高知県</t>
    <phoneticPr fontId="17"/>
  </si>
  <si>
    <t>熊本県</t>
    <phoneticPr fontId="17"/>
  </si>
  <si>
    <t>大分県</t>
    <phoneticPr fontId="17"/>
  </si>
  <si>
    <t>宮崎県</t>
    <phoneticPr fontId="17"/>
  </si>
  <si>
    <t>群馬県立農林大学校</t>
    <phoneticPr fontId="17"/>
  </si>
  <si>
    <t>ふくい林業カレッジ</t>
    <phoneticPr fontId="17"/>
  </si>
  <si>
    <t>長野県林業大学校</t>
    <phoneticPr fontId="17"/>
  </si>
  <si>
    <t>岐阜県立森林文化アカデミー</t>
    <phoneticPr fontId="17"/>
  </si>
  <si>
    <t>京都府立林業大学校</t>
    <phoneticPr fontId="17"/>
  </si>
  <si>
    <t>兵庫県立森林大学校</t>
    <phoneticPr fontId="17"/>
  </si>
  <si>
    <t>和歌山県農林大学校</t>
    <phoneticPr fontId="17"/>
  </si>
  <si>
    <t>島根県立農林大学校</t>
    <phoneticPr fontId="17"/>
  </si>
  <si>
    <t>とくしま林業アカデミー</t>
    <phoneticPr fontId="17"/>
  </si>
  <si>
    <t>林業大学校等一覧</t>
    <rPh sb="0" eb="2">
      <t>リンギョウ</t>
    </rPh>
    <rPh sb="2" eb="5">
      <t>ダイガッコウ</t>
    </rPh>
    <rPh sb="5" eb="6">
      <t>トウ</t>
    </rPh>
    <rPh sb="6" eb="8">
      <t>イチラン</t>
    </rPh>
    <phoneticPr fontId="2"/>
  </si>
  <si>
    <t>変更実施計画書</t>
    <rPh sb="0" eb="2">
      <t>ヘンコウ</t>
    </rPh>
    <rPh sb="2" eb="4">
      <t>ジッシ</t>
    </rPh>
    <rPh sb="4" eb="6">
      <t>ケイカク</t>
    </rPh>
    <rPh sb="6" eb="7">
      <t>ショ</t>
    </rPh>
    <phoneticPr fontId="2"/>
  </si>
  <si>
    <t>様式１４</t>
    <phoneticPr fontId="18"/>
  </si>
  <si>
    <t>研修実施日数減少理由書</t>
    <rPh sb="0" eb="2">
      <t>ケンシュウ</t>
    </rPh>
    <rPh sb="2" eb="4">
      <t>ジッシ</t>
    </rPh>
    <rPh sb="4" eb="6">
      <t>ニッスウ</t>
    </rPh>
    <rPh sb="6" eb="8">
      <t>ゲンショウ</t>
    </rPh>
    <rPh sb="8" eb="11">
      <t>リユウショ</t>
    </rPh>
    <phoneticPr fontId="2"/>
  </si>
  <si>
    <t>全国森林組合連合会　代表理事会長　殿
（地方取りまとめ機関経由）</t>
    <phoneticPr fontId="2"/>
  </si>
  <si>
    <t>全国森林組合連合会　代表理事会長　殿
（地方取りまとめ機関経由）</t>
    <phoneticPr fontId="18"/>
  </si>
  <si>
    <t>研修生</t>
    <rPh sb="0" eb="2">
      <t>ケンシュウ</t>
    </rPh>
    <rPh sb="2" eb="3">
      <t>セイ</t>
    </rPh>
    <phoneticPr fontId="18"/>
  </si>
  <si>
    <t>研修生区分</t>
    <rPh sb="0" eb="2">
      <t>ケンシュウ</t>
    </rPh>
    <rPh sb="2" eb="3">
      <t>セイ</t>
    </rPh>
    <rPh sb="3" eb="5">
      <t>クブン</t>
    </rPh>
    <phoneticPr fontId="18"/>
  </si>
  <si>
    <t>計画日数（Ａ）</t>
    <rPh sb="0" eb="2">
      <t>ケイカク</t>
    </rPh>
    <rPh sb="2" eb="4">
      <t>ニッスウ</t>
    </rPh>
    <phoneticPr fontId="18"/>
  </si>
  <si>
    <t>○</t>
    <phoneticPr fontId="2"/>
  </si>
  <si>
    <t>（Ｂ）/（Ａ）％</t>
    <phoneticPr fontId="18"/>
  </si>
  <si>
    <t>○</t>
    <phoneticPr fontId="2"/>
  </si>
  <si>
    <t>修了年度</t>
    <rPh sb="0" eb="2">
      <t>シュウリョウ</t>
    </rPh>
    <rPh sb="2" eb="4">
      <t>ネンド</t>
    </rPh>
    <phoneticPr fontId="2"/>
  </si>
  <si>
    <t>社会保険等
加入状況</t>
    <rPh sb="0" eb="2">
      <t>シャカイ</t>
    </rPh>
    <rPh sb="2" eb="4">
      <t>ホケン</t>
    </rPh>
    <rPh sb="4" eb="5">
      <t>トウ</t>
    </rPh>
    <rPh sb="6" eb="8">
      <t>カニュウ</t>
    </rPh>
    <rPh sb="8" eb="10">
      <t>ジョウキョウ</t>
    </rPh>
    <phoneticPr fontId="2"/>
  </si>
  <si>
    <t xml:space="preserve">
</t>
    <phoneticPr fontId="13"/>
  </si>
  <si>
    <t>①</t>
    <phoneticPr fontId="2"/>
  </si>
  <si>
    <t>②</t>
    <phoneticPr fontId="2"/>
  </si>
  <si>
    <t>実地研修日数</t>
    <rPh sb="0" eb="2">
      <t>ジッチ</t>
    </rPh>
    <rPh sb="2" eb="4">
      <t>ケンシュウ</t>
    </rPh>
    <rPh sb="4" eb="6">
      <t>ニッスウ</t>
    </rPh>
    <phoneticPr fontId="18"/>
  </si>
  <si>
    <t>③</t>
    <phoneticPr fontId="4"/>
  </si>
  <si>
    <t>林大等修了生の
集合研修不参加</t>
    <rPh sb="0" eb="1">
      <t>リン</t>
    </rPh>
    <rPh sb="1" eb="2">
      <t>ダイ</t>
    </rPh>
    <rPh sb="2" eb="3">
      <t>トウ</t>
    </rPh>
    <rPh sb="3" eb="5">
      <t>シュウリョウ</t>
    </rPh>
    <rPh sb="5" eb="6">
      <t>セイ</t>
    </rPh>
    <rPh sb="8" eb="10">
      <t>シュウゴウ</t>
    </rPh>
    <rPh sb="10" eb="12">
      <t>ケンシュウ</t>
    </rPh>
    <rPh sb="12" eb="13">
      <t>フ</t>
    </rPh>
    <rPh sb="13" eb="15">
      <t>サンカ</t>
    </rPh>
    <phoneticPr fontId="2"/>
  </si>
  <si>
    <t>②</t>
    <phoneticPr fontId="2"/>
  </si>
  <si>
    <t>③</t>
    <phoneticPr fontId="2"/>
  </si>
  <si>
    <t>研修生数</t>
    <rPh sb="0" eb="3">
      <t>ケンシュウセイ</t>
    </rPh>
    <rPh sb="3" eb="4">
      <t>スウ</t>
    </rPh>
    <phoneticPr fontId="15"/>
  </si>
  <si>
    <t>　中止の内容</t>
    <rPh sb="1" eb="3">
      <t>チュウシ</t>
    </rPh>
    <rPh sb="4" eb="6">
      <t>ナイヨウ</t>
    </rPh>
    <phoneticPr fontId="2"/>
  </si>
  <si>
    <t>○</t>
    <phoneticPr fontId="2"/>
  </si>
  <si>
    <t>研修実施日数減少理由リスト</t>
    <rPh sb="0" eb="2">
      <t>ケンシュウ</t>
    </rPh>
    <rPh sb="2" eb="4">
      <t>ジッシ</t>
    </rPh>
    <rPh sb="4" eb="6">
      <t>ニッスウ</t>
    </rPh>
    <rPh sb="6" eb="8">
      <t>ゲンショウ</t>
    </rPh>
    <rPh sb="8" eb="10">
      <t>リユウ</t>
    </rPh>
    <phoneticPr fontId="2"/>
  </si>
  <si>
    <t>対象研修生</t>
    <rPh sb="0" eb="2">
      <t>タイショウ</t>
    </rPh>
    <rPh sb="2" eb="5">
      <t>ケンシュウセイ</t>
    </rPh>
    <phoneticPr fontId="18"/>
  </si>
  <si>
    <t>提出年月日</t>
    <rPh sb="0" eb="2">
      <t>テイシュツ</t>
    </rPh>
    <rPh sb="2" eb="5">
      <t>ネンガッピ</t>
    </rPh>
    <phoneticPr fontId="15"/>
  </si>
  <si>
    <t>今後における研修日数確保のための対策</t>
    <rPh sb="0" eb="2">
      <t>コンゴ</t>
    </rPh>
    <rPh sb="6" eb="8">
      <t>ケンシュウ</t>
    </rPh>
    <rPh sb="8" eb="10">
      <t>ニッスウ</t>
    </rPh>
    <rPh sb="10" eb="12">
      <t>カクホ</t>
    </rPh>
    <rPh sb="16" eb="18">
      <t>タイサク</t>
    </rPh>
    <phoneticPr fontId="18"/>
  </si>
  <si>
    <t>１．研修生本人の都合として　傷病等による休業</t>
    <phoneticPr fontId="4"/>
  </si>
  <si>
    <t>１．研修生本人の都合として　労働災害による休業</t>
    <phoneticPr fontId="4"/>
  </si>
  <si>
    <t>２．地震等自然災害として　助成対象作業が実施不可能となった</t>
    <phoneticPr fontId="4"/>
  </si>
  <si>
    <t>２．地震等自然災害として　指導員不在、また、配置できず</t>
    <phoneticPr fontId="4"/>
  </si>
  <si>
    <t>合計</t>
    <phoneticPr fontId="4"/>
  </si>
  <si>
    <t>申請時の定着率</t>
    <rPh sb="0" eb="2">
      <t>シンセイ</t>
    </rPh>
    <rPh sb="2" eb="3">
      <t>ジ</t>
    </rPh>
    <rPh sb="4" eb="7">
      <t>テイチャクリツ</t>
    </rPh>
    <phoneticPr fontId="2"/>
  </si>
  <si>
    <t>定着率</t>
    <rPh sb="0" eb="3">
      <t>テイチャクリツ</t>
    </rPh>
    <phoneticPr fontId="2"/>
  </si>
  <si>
    <t>乗率</t>
    <rPh sb="0" eb="1">
      <t>ジョウ</t>
    </rPh>
    <rPh sb="1" eb="2">
      <t>リツ</t>
    </rPh>
    <phoneticPr fontId="2"/>
  </si>
  <si>
    <t>結果</t>
    <rPh sb="0" eb="2">
      <t>ケッカ</t>
    </rPh>
    <phoneticPr fontId="2"/>
  </si>
  <si>
    <t>上限額</t>
    <rPh sb="0" eb="3">
      <t>ジョウゲンガク</t>
    </rPh>
    <phoneticPr fontId="2"/>
  </si>
  <si>
    <t>以上</t>
    <phoneticPr fontId="4"/>
  </si>
  <si>
    <t>未満</t>
    <rPh sb="0" eb="2">
      <t>ミマン</t>
    </rPh>
    <phoneticPr fontId="4"/>
  </si>
  <si>
    <t>11</t>
    <phoneticPr fontId="4"/>
  </si>
  <si>
    <t>10</t>
    <phoneticPr fontId="4"/>
  </si>
  <si>
    <t>13</t>
    <phoneticPr fontId="4"/>
  </si>
  <si>
    <t>FW</t>
    <phoneticPr fontId="4"/>
  </si>
  <si>
    <t>6月</t>
    <phoneticPr fontId="7"/>
  </si>
  <si>
    <t>研修管理</t>
    <phoneticPr fontId="2"/>
  </si>
  <si>
    <t>研修管理</t>
    <phoneticPr fontId="2"/>
  </si>
  <si>
    <t>①</t>
    <phoneticPr fontId="7"/>
  </si>
  <si>
    <t>②</t>
    <phoneticPr fontId="7"/>
  </si>
  <si>
    <t>女性研修
生数</t>
    <rPh sb="0" eb="2">
      <t>ジョセイ</t>
    </rPh>
    <rPh sb="2" eb="4">
      <t>ケンシュウ</t>
    </rPh>
    <rPh sb="5" eb="6">
      <t>セイ</t>
    </rPh>
    <rPh sb="6" eb="7">
      <t>スウ</t>
    </rPh>
    <phoneticPr fontId="7"/>
  </si>
  <si>
    <t>（"TRで資材費受領済"、"研修生の減"は除く）</t>
    <phoneticPr fontId="13"/>
  </si>
  <si>
    <t>研修生数</t>
    <rPh sb="0" eb="2">
      <t>ケンシュウ</t>
    </rPh>
    <rPh sb="2" eb="3">
      <t>セイ</t>
    </rPh>
    <rPh sb="3" eb="4">
      <t>スウ</t>
    </rPh>
    <phoneticPr fontId="2"/>
  </si>
  <si>
    <t>"研修生の減"になった</t>
    <rPh sb="1" eb="3">
      <t>ケンシュウ</t>
    </rPh>
    <rPh sb="3" eb="4">
      <t>セイ</t>
    </rPh>
    <rPh sb="5" eb="6">
      <t>ゲン</t>
    </rPh>
    <phoneticPr fontId="2"/>
  </si>
  <si>
    <t>資材費対象の人数</t>
    <rPh sb="0" eb="2">
      <t>シザイ</t>
    </rPh>
    <rPh sb="2" eb="3">
      <t>ヒ</t>
    </rPh>
    <rPh sb="3" eb="5">
      <t>タイショウ</t>
    </rPh>
    <rPh sb="6" eb="8">
      <t>ニンズウ</t>
    </rPh>
    <phoneticPr fontId="2"/>
  </si>
  <si>
    <t>合計額　（税抜）</t>
    <phoneticPr fontId="13"/>
  </si>
  <si>
    <t>（資材費はTR受も除く）</t>
    <rPh sb="1" eb="3">
      <t>シザイ</t>
    </rPh>
    <rPh sb="3" eb="4">
      <t>ヒ</t>
    </rPh>
    <rPh sb="7" eb="8">
      <t>ジュ</t>
    </rPh>
    <rPh sb="9" eb="10">
      <t>ノゾ</t>
    </rPh>
    <phoneticPr fontId="2"/>
  </si>
  <si>
    <t>助成額　（上限：助成対象研修生数×１０万円）</t>
    <rPh sb="0" eb="3">
      <t>ジョセイガク</t>
    </rPh>
    <rPh sb="5" eb="7">
      <t>ジョウゲン</t>
    </rPh>
    <rPh sb="8" eb="10">
      <t>ジョセイ</t>
    </rPh>
    <rPh sb="10" eb="12">
      <t>タイショウ</t>
    </rPh>
    <rPh sb="12" eb="15">
      <t>ケンシュウセイ</t>
    </rPh>
    <rPh sb="15" eb="16">
      <t>スウ</t>
    </rPh>
    <rPh sb="19" eb="21">
      <t>マンエン</t>
    </rPh>
    <phoneticPr fontId="4"/>
  </si>
  <si>
    <t>ＦＷ１</t>
    <phoneticPr fontId="2"/>
  </si>
  <si>
    <t>ＦＷ２</t>
    <phoneticPr fontId="2"/>
  </si>
  <si>
    <t>ＦＷ３</t>
    <phoneticPr fontId="2"/>
  </si>
  <si>
    <t>（"研修生の減"は除く）</t>
    <phoneticPr fontId="12"/>
  </si>
  <si>
    <t>合計額　（税抜）</t>
    <phoneticPr fontId="12"/>
  </si>
  <si>
    <t>ＦＷ１</t>
    <phoneticPr fontId="7"/>
  </si>
  <si>
    <t>ＦＷ２</t>
    <phoneticPr fontId="7"/>
  </si>
  <si>
    <t>ＦＷ３</t>
    <phoneticPr fontId="7"/>
  </si>
  <si>
    <t>ＦＷ１</t>
    <phoneticPr fontId="4"/>
  </si>
  <si>
    <t>助成対象研修生数（ＦＷ１）</t>
    <rPh sb="0" eb="2">
      <t>ジョセイ</t>
    </rPh>
    <rPh sb="2" eb="4">
      <t>タイショウ</t>
    </rPh>
    <rPh sb="4" eb="7">
      <t>ケンシュウセイ</t>
    </rPh>
    <rPh sb="7" eb="8">
      <t>スウ</t>
    </rPh>
    <phoneticPr fontId="4"/>
  </si>
  <si>
    <t>ＦＷ２</t>
    <phoneticPr fontId="4"/>
  </si>
  <si>
    <t>（研修生1～2人/指導員1人以上）</t>
    <phoneticPr fontId="8"/>
  </si>
  <si>
    <t>（研修生3～4人/指導員2人以上）</t>
    <phoneticPr fontId="8"/>
  </si>
  <si>
    <t>（研修生5人～ / 指導員3人以上）</t>
    <phoneticPr fontId="8"/>
  </si>
  <si>
    <t>("研修生の減"は除く)</t>
    <rPh sb="4" eb="5">
      <t>セイ</t>
    </rPh>
    <phoneticPr fontId="8"/>
  </si>
  <si>
    <t>令和</t>
    <rPh sb="0" eb="2">
      <t>レイワ</t>
    </rPh>
    <phoneticPr fontId="9"/>
  </si>
  <si>
    <t>号</t>
    <phoneticPr fontId="9"/>
  </si>
  <si>
    <t>名</t>
    <rPh sb="0" eb="1">
      <t>メイ</t>
    </rPh>
    <phoneticPr fontId="15"/>
  </si>
  <si>
    <t>ＦＷ２年目</t>
  </si>
  <si>
    <t>ＦＷ３年目</t>
  </si>
  <si>
    <t>ＦＷ１年目</t>
    <phoneticPr fontId="24"/>
  </si>
  <si>
    <t>様式１８</t>
  </si>
  <si>
    <t>様式１３</t>
  </si>
  <si>
    <t>研修生数（"研修生の減"は除く）</t>
    <rPh sb="0" eb="3">
      <t>ケンシュウセイ</t>
    </rPh>
    <rPh sb="3" eb="4">
      <t>スウ</t>
    </rPh>
    <rPh sb="6" eb="8">
      <t>ケンシュウ</t>
    </rPh>
    <rPh sb="8" eb="9">
      <t>セイ</t>
    </rPh>
    <rPh sb="10" eb="11">
      <t>ゲン</t>
    </rPh>
    <rPh sb="13" eb="14">
      <t>ノゾ</t>
    </rPh>
    <phoneticPr fontId="2"/>
  </si>
  <si>
    <t>離脱届の対象者選択</t>
    <phoneticPr fontId="2"/>
  </si>
  <si>
    <t>氏名_空除</t>
    <phoneticPr fontId="2"/>
  </si>
  <si>
    <t>研修_空除</t>
    <phoneticPr fontId="2"/>
  </si>
  <si>
    <t>未使用</t>
    <phoneticPr fontId="2"/>
  </si>
  <si>
    <t>中止届へ人数出力</t>
    <phoneticPr fontId="2"/>
  </si>
  <si>
    <t>TR</t>
    <phoneticPr fontId="2"/>
  </si>
  <si>
    <t>氏名</t>
    <phoneticPr fontId="2"/>
  </si>
  <si>
    <t>研修</t>
    <phoneticPr fontId="2"/>
  </si>
  <si>
    <t>行_空除</t>
    <phoneticPr fontId="2"/>
  </si>
  <si>
    <t>1ページ</t>
    <phoneticPr fontId="2"/>
  </si>
  <si>
    <t>2ページ</t>
    <phoneticPr fontId="2"/>
  </si>
  <si>
    <t>２．地震等自然災害として　その他</t>
    <phoneticPr fontId="4"/>
  </si>
  <si>
    <t>理由（選択式）</t>
    <rPh sb="0" eb="2">
      <t>リユウ</t>
    </rPh>
    <rPh sb="3" eb="5">
      <t>センタク</t>
    </rPh>
    <rPh sb="5" eb="6">
      <t>シキ</t>
    </rPh>
    <phoneticPr fontId="18"/>
  </si>
  <si>
    <t>理由（選択式）</t>
    <rPh sb="0" eb="2">
      <t>リユウ</t>
    </rPh>
    <phoneticPr fontId="18"/>
  </si>
  <si>
    <t>指導員数（※）</t>
    <phoneticPr fontId="8"/>
  </si>
  <si>
    <t>全森担発第</t>
    <phoneticPr fontId="9"/>
  </si>
  <si>
    <t>ＦＷ１</t>
  </si>
  <si>
    <t>ＦＷ２</t>
  </si>
  <si>
    <t>氏名（選択式）</t>
    <rPh sb="0" eb="2">
      <t>シメイ</t>
    </rPh>
    <rPh sb="3" eb="5">
      <t>センタク</t>
    </rPh>
    <rPh sb="5" eb="6">
      <t>シキ</t>
    </rPh>
    <phoneticPr fontId="18"/>
  </si>
  <si>
    <t>合計</t>
    <phoneticPr fontId="4"/>
  </si>
  <si>
    <t>②</t>
    <phoneticPr fontId="4"/>
  </si>
  <si>
    <t>（"研修生の減"は除く）</t>
    <phoneticPr fontId="13"/>
  </si>
  <si>
    <t>備考
（月額上限を満たさない場合の理由等）</t>
    <rPh sb="0" eb="2">
      <t>ビコウ</t>
    </rPh>
    <rPh sb="17" eb="19">
      <t>リユウ</t>
    </rPh>
    <rPh sb="19" eb="20">
      <t>トウ</t>
    </rPh>
    <phoneticPr fontId="4"/>
  </si>
  <si>
    <t>林業経営体名</t>
    <rPh sb="0" eb="2">
      <t>リンギョウ</t>
    </rPh>
    <rPh sb="2" eb="4">
      <t>ケイエイ</t>
    </rPh>
    <rPh sb="4" eb="5">
      <t>タイ</t>
    </rPh>
    <rPh sb="5" eb="6">
      <t>メイ</t>
    </rPh>
    <phoneticPr fontId="2"/>
  </si>
  <si>
    <t>上限額</t>
    <rPh sb="0" eb="2">
      <t>ジョウゲン</t>
    </rPh>
    <rPh sb="2" eb="3">
      <t>ガク</t>
    </rPh>
    <phoneticPr fontId="7"/>
  </si>
  <si>
    <t>③</t>
    <phoneticPr fontId="2"/>
  </si>
  <si>
    <t>３．林業経営体の事業実施上の都合として　助成対象作業種以外の業務に従事</t>
    <rPh sb="2" eb="4">
      <t>リンギョウ</t>
    </rPh>
    <rPh sb="4" eb="6">
      <t>ケイエイ</t>
    </rPh>
    <phoneticPr fontId="4"/>
  </si>
  <si>
    <t>３．林業経営体の事業実施上の都合として　助成対象作業種の事業地が確保できず</t>
    <phoneticPr fontId="4"/>
  </si>
  <si>
    <t>３．林業経営体の事業実施上の都合として　退職等による指導員の不在</t>
    <phoneticPr fontId="4"/>
  </si>
  <si>
    <t>３．林業経営体の事業実施上の都合として　業務過多等により指導員を配置できず</t>
    <phoneticPr fontId="4"/>
  </si>
  <si>
    <t>指導日数</t>
    <rPh sb="0" eb="2">
      <t>シドウ</t>
    </rPh>
    <rPh sb="2" eb="4">
      <t>ニッスウ</t>
    </rPh>
    <phoneticPr fontId="8"/>
  </si>
  <si>
    <t>TR　１月のみ実施を最終とする</t>
    <rPh sb="4" eb="5">
      <t>ツキ</t>
    </rPh>
    <rPh sb="7" eb="9">
      <t>ジッシ</t>
    </rPh>
    <rPh sb="10" eb="12">
      <t>サイシュウ</t>
    </rPh>
    <phoneticPr fontId="2"/>
  </si>
  <si>
    <t>実績報告書（助成金請求書を含む）【上期】</t>
    <rPh sb="0" eb="2">
      <t>ジッセキ</t>
    </rPh>
    <rPh sb="2" eb="5">
      <t>ホウコクショ</t>
    </rPh>
    <rPh sb="6" eb="9">
      <t>ジョセイキン</t>
    </rPh>
    <rPh sb="9" eb="12">
      <t>セイキュウショ</t>
    </rPh>
    <rPh sb="13" eb="14">
      <t>フク</t>
    </rPh>
    <rPh sb="17" eb="19">
      <t>カミキ</t>
    </rPh>
    <phoneticPr fontId="4"/>
  </si>
  <si>
    <t>実績報告書（助成金請求書を含む）【年間】</t>
    <rPh sb="17" eb="19">
      <t>ネンカン</t>
    </rPh>
    <phoneticPr fontId="4"/>
  </si>
  <si>
    <r>
      <t>R</t>
    </r>
    <r>
      <rPr>
        <sz val="11"/>
        <color theme="1"/>
        <rFont val="ＭＳ Ｐゴシック"/>
        <family val="3"/>
        <charset val="128"/>
        <scheme val="minor"/>
      </rPr>
      <t>1</t>
    </r>
    <phoneticPr fontId="4"/>
  </si>
  <si>
    <t>鳥取県</t>
    <rPh sb="0" eb="2">
      <t>トットリ</t>
    </rPh>
    <phoneticPr fontId="17"/>
  </si>
  <si>
    <t>くまもと林業大学校</t>
    <rPh sb="4" eb="6">
      <t>リンギョウ</t>
    </rPh>
    <rPh sb="6" eb="7">
      <t>ダイ</t>
    </rPh>
    <rPh sb="7" eb="9">
      <t>ガッコウ</t>
    </rPh>
    <phoneticPr fontId="17"/>
  </si>
  <si>
    <t>いわて林業アカデミー</t>
    <phoneticPr fontId="17"/>
  </si>
  <si>
    <t>おおいた林業アカデミー</t>
    <phoneticPr fontId="17"/>
  </si>
  <si>
    <t>みやざき林業大学校</t>
    <rPh sb="4" eb="6">
      <t>リンギョウ</t>
    </rPh>
    <rPh sb="6" eb="7">
      <t>ダイ</t>
    </rPh>
    <rPh sb="7" eb="9">
      <t>ガッコウ</t>
    </rPh>
    <phoneticPr fontId="17"/>
  </si>
  <si>
    <t>終了日（≒途中離脱日）</t>
    <rPh sb="0" eb="3">
      <t>シュウリョウビ</t>
    </rPh>
    <rPh sb="9" eb="10">
      <t>ヒ</t>
    </rPh>
    <phoneticPr fontId="2"/>
  </si>
  <si>
    <t>R2</t>
    <phoneticPr fontId="4"/>
  </si>
  <si>
    <t>１．研修生本人の都合として　その他</t>
    <rPh sb="16" eb="17">
      <t>タ</t>
    </rPh>
    <phoneticPr fontId="4"/>
  </si>
  <si>
    <t>３．林業経営体の事業実施上の都合として　その他</t>
    <rPh sb="22" eb="23">
      <t>タ</t>
    </rPh>
    <phoneticPr fontId="4"/>
  </si>
  <si>
    <t>FW1上限額</t>
    <rPh sb="3" eb="6">
      <t>ジョウゲンガク</t>
    </rPh>
    <phoneticPr fontId="2"/>
  </si>
  <si>
    <t>2-13</t>
    <phoneticPr fontId="2"/>
  </si>
  <si>
    <t>2-14</t>
    <phoneticPr fontId="2"/>
  </si>
  <si>
    <t>2-15</t>
    <phoneticPr fontId="2"/>
  </si>
  <si>
    <t>ＴＲ</t>
    <phoneticPr fontId="2"/>
  </si>
  <si>
    <t>↓留意メッセージが表示される場合があります</t>
    <rPh sb="1" eb="3">
      <t>リュウイ</t>
    </rPh>
    <rPh sb="9" eb="11">
      <t>ヒョウジ</t>
    </rPh>
    <rPh sb="14" eb="16">
      <t>バアイ</t>
    </rPh>
    <phoneticPr fontId="4"/>
  </si>
  <si>
    <t>↓留意メッセージが表示される場合があります</t>
    <phoneticPr fontId="4"/>
  </si>
  <si>
    <t>↓留意メッセージが表示される場合があります</t>
    <phoneticPr fontId="7"/>
  </si>
  <si>
    <r>
      <t>合計</t>
    </r>
    <r>
      <rPr>
        <b/>
        <sz val="11"/>
        <color indexed="10"/>
        <rFont val="ＭＳ Ｐゴシック"/>
        <family val="3"/>
        <charset val="128"/>
      </rPr>
      <t>（最大3ヶ月）</t>
    </r>
    <phoneticPr fontId="4"/>
  </si>
  <si>
    <t>安全向上対策費　未購入理由</t>
    <rPh sb="0" eb="2">
      <t>アンゼン</t>
    </rPh>
    <rPh sb="2" eb="4">
      <t>コウジョウ</t>
    </rPh>
    <rPh sb="4" eb="6">
      <t>タイサク</t>
    </rPh>
    <rPh sb="6" eb="7">
      <t>ヒ</t>
    </rPh>
    <rPh sb="8" eb="11">
      <t>ミコウニュウ</t>
    </rPh>
    <rPh sb="11" eb="13">
      <t>リユウ</t>
    </rPh>
    <phoneticPr fontId="2"/>
  </si>
  <si>
    <t>その他（別途記載）</t>
    <phoneticPr fontId="4"/>
  </si>
  <si>
    <t>下期で購入予定のため購入せず</t>
    <phoneticPr fontId="4"/>
  </si>
  <si>
    <t>上期受領額</t>
    <rPh sb="0" eb="2">
      <t>カミキ</t>
    </rPh>
    <rPh sb="2" eb="4">
      <t>ジュリョウ</t>
    </rPh>
    <rPh sb="4" eb="5">
      <t>ガク</t>
    </rPh>
    <phoneticPr fontId="9"/>
  </si>
  <si>
    <t>↓留意メッセージが表示される場合があります</t>
    <phoneticPr fontId="2"/>
  </si>
  <si>
    <t>入力形式チェックのため、便宜上100歳を設定</t>
    <rPh sb="0" eb="2">
      <t>ニュウリョク</t>
    </rPh>
    <rPh sb="2" eb="4">
      <t>ケイシキ</t>
    </rPh>
    <rPh sb="12" eb="14">
      <t>ベンギ</t>
    </rPh>
    <rPh sb="14" eb="15">
      <t>ジョウ</t>
    </rPh>
    <rPh sb="18" eb="19">
      <t>サイ</t>
    </rPh>
    <rPh sb="20" eb="22">
      <t>セッテイ</t>
    </rPh>
    <phoneticPr fontId="4"/>
  </si>
  <si>
    <t>○</t>
    <phoneticPr fontId="4"/>
  </si>
  <si>
    <t>×</t>
    <phoneticPr fontId="4"/>
  </si>
  <si>
    <t>作業種別
研修日数</t>
    <rPh sb="0" eb="2">
      <t>サギョウ</t>
    </rPh>
    <rPh sb="2" eb="3">
      <t>シュ</t>
    </rPh>
    <rPh sb="3" eb="4">
      <t>ベツ</t>
    </rPh>
    <rPh sb="5" eb="7">
      <t>ケンシュウ</t>
    </rPh>
    <rPh sb="7" eb="9">
      <t>ニッスウ</t>
    </rPh>
    <phoneticPr fontId="8"/>
  </si>
  <si>
    <t>林業経営体管理</t>
    <rPh sb="0" eb="2">
      <t>リンギョウ</t>
    </rPh>
    <rPh sb="2" eb="5">
      <t>ケイエイタイ</t>
    </rPh>
    <rPh sb="5" eb="7">
      <t>カンリ</t>
    </rPh>
    <phoneticPr fontId="2"/>
  </si>
  <si>
    <t>本請求は、上期実績報告時に請求。実施経営体は地方取りまとめ機関に請求書を提出すること。</t>
    <rPh sb="0" eb="1">
      <t>ホン</t>
    </rPh>
    <rPh sb="1" eb="3">
      <t>セイキュウ</t>
    </rPh>
    <rPh sb="5" eb="7">
      <t>カミキ</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</si>
  <si>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本請求は、年間実績報告時に請求。実施経営体は地方取りまとめ機関に請求書を提出すること。</t>
    <rPh sb="0" eb="1">
      <t>ホン</t>
    </rPh>
    <rPh sb="1" eb="3">
      <t>セイキュウ</t>
    </rPh>
    <rPh sb="5" eb="7">
      <t>ネンカン</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</si>
  <si>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研修月数
(技術習得費助成月数)</t>
    <rPh sb="0" eb="2">
      <t>ケンシュウ</t>
    </rPh>
    <rPh sb="2" eb="4">
      <t>ツキスウ</t>
    </rPh>
    <rPh sb="6" eb="8">
      <t>ギジュツ</t>
    </rPh>
    <rPh sb="8" eb="10">
      <t>シュウトク</t>
    </rPh>
    <rPh sb="10" eb="11">
      <t>ヒ</t>
    </rPh>
    <rPh sb="11" eb="13">
      <t>ジョセイ</t>
    </rPh>
    <rPh sb="13" eb="15">
      <t>ツキスウ</t>
    </rPh>
    <phoneticPr fontId="2"/>
  </si>
  <si>
    <t>実地研修日数(②)</t>
    <rPh sb="0" eb="2">
      <t>ジッチ</t>
    </rPh>
    <rPh sb="4" eb="6">
      <t>ニッスウ</t>
    </rPh>
    <phoneticPr fontId="2"/>
  </si>
  <si>
    <t>単価（税抜）</t>
    <rPh sb="0" eb="2">
      <t>タンカ</t>
    </rPh>
    <rPh sb="3" eb="4">
      <t>ゼイ</t>
    </rPh>
    <rPh sb="4" eb="5">
      <t>ヌ</t>
    </rPh>
    <phoneticPr fontId="4"/>
  </si>
  <si>
    <t>②単価はすべて税抜で入力してください。</t>
    <rPh sb="1" eb="3">
      <t>タンカ</t>
    </rPh>
    <rPh sb="7" eb="8">
      <t>ゼイ</t>
    </rPh>
    <rPh sb="8" eb="9">
      <t>ヌ</t>
    </rPh>
    <rPh sb="10" eb="12">
      <t>ニュウリョク</t>
    </rPh>
    <phoneticPr fontId="13"/>
  </si>
  <si>
    <t>※全国森林組合連合会から送金実績のない口座の場合は
　通帳のフリガナ記載のページをコピーして添付してください。</t>
    <rPh sb="1" eb="3">
      <t>ゼンコク</t>
    </rPh>
    <rPh sb="3" eb="5">
      <t>シンリン</t>
    </rPh>
    <rPh sb="5" eb="7">
      <t>クミアイ</t>
    </rPh>
    <rPh sb="7" eb="10">
      <t>レンゴウカイ</t>
    </rPh>
    <rPh sb="12" eb="14">
      <t>ソウキン</t>
    </rPh>
    <rPh sb="14" eb="16">
      <t>ジッセキ</t>
    </rPh>
    <rPh sb="19" eb="21">
      <t>コウザ</t>
    </rPh>
    <rPh sb="22" eb="24">
      <t>バアイ</t>
    </rPh>
    <rPh sb="27" eb="29">
      <t>ツウチョウ</t>
    </rPh>
    <rPh sb="34" eb="36">
      <t>キサイ</t>
    </rPh>
    <rPh sb="46" eb="48">
      <t>テンプ</t>
    </rPh>
    <phoneticPr fontId="27"/>
  </si>
  <si>
    <t>【障がい者の方の優先割当】TR研修生で障がい者手帳を所有される方は、その旨を備考に記載ください。</t>
    <rPh sb="1" eb="2">
      <t>ショウ</t>
    </rPh>
    <rPh sb="4" eb="5">
      <t>シャ</t>
    </rPh>
    <rPh sb="15" eb="18">
      <t>ケンシュウセイ</t>
    </rPh>
    <phoneticPr fontId="2"/>
  </si>
  <si>
    <r>
      <t>①様式の入力については『</t>
    </r>
    <r>
      <rPr>
        <b/>
        <sz val="11"/>
        <color indexed="8"/>
        <rFont val="ＭＳ Ｐゴシック"/>
        <family val="3"/>
        <charset val="128"/>
      </rPr>
      <t>事務の手引き（林業経営体版）</t>
    </r>
    <r>
      <rPr>
        <sz val="11"/>
        <color theme="1"/>
        <rFont val="ＭＳ Ｐゴシック"/>
        <family val="3"/>
        <charset val="128"/>
        <scheme val="minor"/>
      </rPr>
      <t>』の</t>
    </r>
    <r>
      <rPr>
        <b/>
        <sz val="11"/>
        <color indexed="8"/>
        <rFont val="ＭＳ Ｐゴシック"/>
        <family val="3"/>
        <charset val="128"/>
      </rPr>
      <t>入力解説</t>
    </r>
    <r>
      <rPr>
        <sz val="11"/>
        <color theme="1"/>
        <rFont val="ＭＳ Ｐゴシック"/>
        <family val="3"/>
        <charset val="128"/>
        <scheme val="minor"/>
      </rPr>
      <t>を参照の上、記載してください。</t>
    </r>
    <rPh sb="1" eb="3">
      <t>ヨウシキ</t>
    </rPh>
    <rPh sb="4" eb="6">
      <t>ニュウリョク</t>
    </rPh>
    <rPh sb="12" eb="14">
      <t>ジム</t>
    </rPh>
    <rPh sb="15" eb="17">
      <t>テビ</t>
    </rPh>
    <rPh sb="19" eb="21">
      <t>リンギョウ</t>
    </rPh>
    <rPh sb="21" eb="24">
      <t>ケイエイタイ</t>
    </rPh>
    <rPh sb="24" eb="25">
      <t>バン</t>
    </rPh>
    <rPh sb="28" eb="30">
      <t>ニュウリョク</t>
    </rPh>
    <rPh sb="30" eb="32">
      <t>カイセツ</t>
    </rPh>
    <rPh sb="33" eb="35">
      <t>サンショウ</t>
    </rPh>
    <rPh sb="36" eb="37">
      <t>ウエ</t>
    </rPh>
    <rPh sb="38" eb="40">
      <t>キサイ</t>
    </rPh>
    <phoneticPr fontId="2"/>
  </si>
  <si>
    <r>
      <t xml:space="preserve">【林業就業経験月（年）】 </t>
    </r>
    <r>
      <rPr>
        <b/>
        <sz val="11"/>
        <rFont val="ＭＳ Ｐゴシック"/>
        <family val="3"/>
        <charset val="128"/>
      </rPr>
      <t>TR/FW1</t>
    </r>
    <r>
      <rPr>
        <sz val="11"/>
        <rFont val="ＭＳ Ｐゴシック"/>
        <family val="3"/>
        <charset val="128"/>
      </rPr>
      <t>：</t>
    </r>
    <r>
      <rPr>
        <b/>
        <sz val="11"/>
        <color indexed="10"/>
        <rFont val="ＭＳ Ｐゴシック"/>
        <family val="3"/>
        <charset val="128"/>
      </rPr>
      <t>月</t>
    </r>
    <r>
      <rPr>
        <sz val="11"/>
        <rFont val="ＭＳ Ｐゴシック"/>
        <family val="3"/>
        <charset val="128"/>
      </rPr>
      <t>数　</t>
    </r>
    <r>
      <rPr>
        <b/>
        <sz val="11"/>
        <rFont val="ＭＳ Ｐゴシック"/>
        <family val="3"/>
        <charset val="128"/>
      </rPr>
      <t>FW2/FW3</t>
    </r>
    <r>
      <rPr>
        <sz val="11"/>
        <rFont val="ＭＳ Ｐゴシック"/>
        <family val="3"/>
        <charset val="128"/>
      </rPr>
      <t>：</t>
    </r>
    <r>
      <rPr>
        <b/>
        <sz val="11"/>
        <color indexed="10"/>
        <rFont val="ＭＳ Ｐゴシック"/>
        <family val="3"/>
        <charset val="128"/>
      </rPr>
      <t>年</t>
    </r>
    <r>
      <rPr>
        <sz val="11"/>
        <rFont val="ＭＳ Ｐゴシック"/>
        <family val="3"/>
        <charset val="128"/>
      </rPr>
      <t>数　を入力します。</t>
    </r>
    <rPh sb="1" eb="3">
      <t>リンギョウ</t>
    </rPh>
    <rPh sb="3" eb="5">
      <t>シュウギョウ</t>
    </rPh>
    <rPh sb="5" eb="7">
      <t>ケイケン</t>
    </rPh>
    <rPh sb="20" eb="22">
      <t>ツキスウ</t>
    </rPh>
    <rPh sb="31" eb="33">
      <t>ネンスウ</t>
    </rPh>
    <rPh sb="35" eb="37">
      <t>ニュウリョク</t>
    </rPh>
    <phoneticPr fontId="2"/>
  </si>
  <si>
    <r>
      <t>【林大等修了生の集合研修不参加】 各県の林業大学校等（様式2-2補足を参照）修了生の内、ＦＷ１集合研修に</t>
    </r>
    <r>
      <rPr>
        <sz val="11"/>
        <color indexed="10"/>
        <rFont val="ＭＳ Ｐゴシック"/>
        <family val="3"/>
        <charset val="128"/>
      </rPr>
      <t>参加しない</t>
    </r>
    <r>
      <rPr>
        <sz val="11"/>
        <rFont val="ＭＳ Ｐゴシック"/>
        <family val="3"/>
        <charset val="128"/>
      </rPr>
      <t>場合、”○”を選択します。</t>
    </r>
    <rPh sb="4" eb="6">
      <t>シュウリョウ</t>
    </rPh>
    <rPh sb="8" eb="10">
      <t>シュウゴウ</t>
    </rPh>
    <rPh sb="10" eb="12">
      <t>ケンシュウ</t>
    </rPh>
    <rPh sb="12" eb="15">
      <t>フサンカ</t>
    </rPh>
    <rPh sb="17" eb="18">
      <t>カク</t>
    </rPh>
    <rPh sb="18" eb="19">
      <t>ケン</t>
    </rPh>
    <rPh sb="27" eb="29">
      <t>ヨウシキ</t>
    </rPh>
    <rPh sb="32" eb="34">
      <t>ホソク</t>
    </rPh>
    <rPh sb="35" eb="37">
      <t>サンショウ</t>
    </rPh>
    <rPh sb="38" eb="41">
      <t>シュウリョウセイ</t>
    </rPh>
    <rPh sb="42" eb="43">
      <t>ウチ</t>
    </rPh>
    <rPh sb="47" eb="49">
      <t>シュウゴウ</t>
    </rPh>
    <rPh sb="49" eb="51">
      <t>ケンシュウ</t>
    </rPh>
    <rPh sb="52" eb="54">
      <t>サンカ</t>
    </rPh>
    <rPh sb="57" eb="59">
      <t>バアイ</t>
    </rPh>
    <rPh sb="64" eb="66">
      <t>センタク</t>
    </rPh>
    <phoneticPr fontId="2"/>
  </si>
  <si>
    <r>
      <t>研修生の減（計画承認に遡っての取り止め）の研修生：　</t>
    </r>
    <r>
      <rPr>
        <sz val="12"/>
        <color indexed="10"/>
        <rFont val="ＭＳ Ｐゴシック"/>
        <family val="3"/>
        <charset val="128"/>
      </rPr>
      <t>研修開始年月日</t>
    </r>
    <r>
      <rPr>
        <sz val="12"/>
        <color indexed="8"/>
        <rFont val="ＭＳ Ｐゴシック"/>
        <family val="3"/>
        <charset val="128"/>
      </rPr>
      <t>、</t>
    </r>
    <r>
      <rPr>
        <sz val="12"/>
        <color indexed="10"/>
        <rFont val="ＭＳ Ｐゴシック"/>
        <family val="3"/>
        <charset val="128"/>
      </rPr>
      <t>研修月数</t>
    </r>
    <r>
      <rPr>
        <sz val="12"/>
        <color indexed="8"/>
        <rFont val="ＭＳ Ｐゴシック"/>
        <family val="3"/>
        <charset val="128"/>
      </rPr>
      <t>、</t>
    </r>
    <r>
      <rPr>
        <sz val="12"/>
        <color indexed="10"/>
        <rFont val="ＭＳ Ｐゴシック"/>
        <family val="3"/>
        <charset val="128"/>
      </rPr>
      <t>実地研修日数</t>
    </r>
    <r>
      <rPr>
        <sz val="12"/>
        <color indexed="8"/>
        <rFont val="ＭＳ Ｐゴシック"/>
        <family val="3"/>
        <charset val="128"/>
      </rPr>
      <t>は</t>
    </r>
    <r>
      <rPr>
        <sz val="12"/>
        <color indexed="10"/>
        <rFont val="ＭＳ Ｐゴシック"/>
        <family val="3"/>
        <charset val="128"/>
      </rPr>
      <t>空欄</t>
    </r>
    <r>
      <rPr>
        <sz val="12"/>
        <color indexed="8"/>
        <rFont val="ＭＳ Ｐゴシック"/>
        <family val="3"/>
        <charset val="128"/>
      </rPr>
      <t>へ、また、</t>
    </r>
    <r>
      <rPr>
        <sz val="12"/>
        <color indexed="10"/>
        <rFont val="ＭＳ Ｐゴシック"/>
        <family val="3"/>
        <charset val="128"/>
      </rPr>
      <t>備考欄</t>
    </r>
    <r>
      <rPr>
        <sz val="12"/>
        <color indexed="8"/>
        <rFont val="ＭＳ Ｐゴシック"/>
        <family val="3"/>
        <charset val="128"/>
      </rPr>
      <t>に"</t>
    </r>
    <r>
      <rPr>
        <sz val="12"/>
        <color indexed="10"/>
        <rFont val="ＭＳ Ｐゴシック"/>
        <family val="3"/>
        <charset val="128"/>
      </rPr>
      <t>研修生の減</t>
    </r>
    <r>
      <rPr>
        <sz val="12"/>
        <color indexed="8"/>
        <rFont val="ＭＳ Ｐゴシック"/>
        <family val="3"/>
        <charset val="128"/>
      </rPr>
      <t>"と記載ください。（その研修生に係る金額は</t>
    </r>
    <r>
      <rPr>
        <sz val="12"/>
        <color indexed="10"/>
        <rFont val="ＭＳ Ｐゴシック"/>
        <family val="3"/>
        <charset val="128"/>
      </rPr>
      <t>0円</t>
    </r>
    <r>
      <rPr>
        <sz val="12"/>
        <color indexed="8"/>
        <rFont val="ＭＳ Ｐゴシック"/>
        <family val="3"/>
        <charset val="128"/>
      </rPr>
      <t>にしてください）</t>
    </r>
    <rPh sb="0" eb="2">
      <t>ケンシュウ</t>
    </rPh>
    <rPh sb="2" eb="3">
      <t>セイ</t>
    </rPh>
    <rPh sb="4" eb="5">
      <t>ゲン</t>
    </rPh>
    <rPh sb="6" eb="8">
      <t>ケイカク</t>
    </rPh>
    <rPh sb="8" eb="10">
      <t>ショウニン</t>
    </rPh>
    <rPh sb="11" eb="12">
      <t>サカノボ</t>
    </rPh>
    <rPh sb="15" eb="16">
      <t>ト</t>
    </rPh>
    <rPh sb="17" eb="18">
      <t>ヤ</t>
    </rPh>
    <rPh sb="21" eb="23">
      <t>ケンシュウ</t>
    </rPh>
    <rPh sb="23" eb="24">
      <t>セイ</t>
    </rPh>
    <rPh sb="26" eb="28">
      <t>ケンシュウ</t>
    </rPh>
    <rPh sb="28" eb="30">
      <t>カイシ</t>
    </rPh>
    <rPh sb="30" eb="33">
      <t>ネンガッピ</t>
    </rPh>
    <rPh sb="34" eb="36">
      <t>ケンシュウ</t>
    </rPh>
    <rPh sb="36" eb="38">
      <t>ツキスウ</t>
    </rPh>
    <rPh sb="39" eb="41">
      <t>ジッチ</t>
    </rPh>
    <rPh sb="41" eb="43">
      <t>ケンシュウ</t>
    </rPh>
    <rPh sb="43" eb="45">
      <t>ニッスウ</t>
    </rPh>
    <rPh sb="46" eb="48">
      <t>クウラン</t>
    </rPh>
    <rPh sb="53" eb="55">
      <t>ビコウ</t>
    </rPh>
    <rPh sb="55" eb="56">
      <t>ラン</t>
    </rPh>
    <rPh sb="58" eb="60">
      <t>ケンシュウ</t>
    </rPh>
    <rPh sb="60" eb="61">
      <t>セイ</t>
    </rPh>
    <rPh sb="62" eb="63">
      <t>ゲン</t>
    </rPh>
    <rPh sb="65" eb="67">
      <t>キサイ</t>
    </rPh>
    <rPh sb="75" eb="77">
      <t>ケンシュウ</t>
    </rPh>
    <rPh sb="77" eb="78">
      <t>セイ</t>
    </rPh>
    <rPh sb="79" eb="80">
      <t>カカ</t>
    </rPh>
    <rPh sb="81" eb="83">
      <t>キンガク</t>
    </rPh>
    <rPh sb="85" eb="86">
      <t>エン</t>
    </rPh>
    <phoneticPr fontId="2"/>
  </si>
  <si>
    <t>【ＴＲ、ＦＷ２、ＦＷ３月額上限】は、昨年度同様、9万円のままです。</t>
    <rPh sb="11" eb="13">
      <t>ゲツガク</t>
    </rPh>
    <rPh sb="13" eb="15">
      <t>ジョウゲン</t>
    </rPh>
    <rPh sb="18" eb="21">
      <t>サクネンド</t>
    </rPh>
    <rPh sb="21" eb="23">
      <t>ドウヨウ</t>
    </rPh>
    <rPh sb="25" eb="27">
      <t>マンエン</t>
    </rPh>
    <phoneticPr fontId="4"/>
  </si>
  <si>
    <t>就業環境整備費の助成要件は労災保険・雇用保険・厚生年金・健康保険・退職金共済の全てに加入することです。</t>
    <phoneticPr fontId="4"/>
  </si>
  <si>
    <t>退職金共済など、年度途中から加入する場合でも様式2-2の社会保険等の該当項目に〇をつけてください。（備考欄にその旨を入力し、加入月から金額を入力してください）</t>
    <rPh sb="0" eb="3">
      <t>タイショクキン</t>
    </rPh>
    <rPh sb="3" eb="5">
      <t>キョウサイ</t>
    </rPh>
    <rPh sb="8" eb="10">
      <t>ネンド</t>
    </rPh>
    <rPh sb="10" eb="12">
      <t>トチュウ</t>
    </rPh>
    <rPh sb="14" eb="16">
      <t>カニュウ</t>
    </rPh>
    <rPh sb="18" eb="20">
      <t>バアイ</t>
    </rPh>
    <rPh sb="22" eb="24">
      <t>ヨウシキ</t>
    </rPh>
    <rPh sb="28" eb="30">
      <t>シャカイ</t>
    </rPh>
    <rPh sb="30" eb="32">
      <t>ホケン</t>
    </rPh>
    <rPh sb="32" eb="33">
      <t>トウ</t>
    </rPh>
    <rPh sb="34" eb="36">
      <t>ガイトウ</t>
    </rPh>
    <rPh sb="36" eb="38">
      <t>コウモク</t>
    </rPh>
    <rPh sb="50" eb="52">
      <t>ビコウ</t>
    </rPh>
    <rPh sb="52" eb="53">
      <t>ラン</t>
    </rPh>
    <rPh sb="56" eb="57">
      <t>ムネ</t>
    </rPh>
    <rPh sb="58" eb="60">
      <t>ニュウリョク</t>
    </rPh>
    <rPh sb="62" eb="64">
      <t>カニュウ</t>
    </rPh>
    <rPh sb="64" eb="65">
      <t>ツキ</t>
    </rPh>
    <rPh sb="67" eb="69">
      <t>キンガク</t>
    </rPh>
    <rPh sb="70" eb="72">
      <t>ニュウリョク</t>
    </rPh>
    <phoneticPr fontId="4"/>
  </si>
  <si>
    <t>高知県立林業大学校</t>
    <rPh sb="6" eb="7">
      <t>ダイ</t>
    </rPh>
    <phoneticPr fontId="17"/>
  </si>
  <si>
    <t>R3</t>
    <phoneticPr fontId="4"/>
  </si>
  <si>
    <t>ＦＷ１</t>
    <phoneticPr fontId="2"/>
  </si>
  <si>
    <t>ＦＷ２</t>
    <phoneticPr fontId="2"/>
  </si>
  <si>
    <t>北海道</t>
    <rPh sb="0" eb="3">
      <t>ホッカイドウ</t>
    </rPh>
    <phoneticPr fontId="17"/>
  </si>
  <si>
    <r>
      <t>合計</t>
    </r>
    <r>
      <rPr>
        <b/>
        <sz val="11"/>
        <color indexed="10"/>
        <rFont val="ＭＳ Ｐゴシック"/>
        <family val="3"/>
        <charset val="128"/>
      </rPr>
      <t>（最大3ヶ月）</t>
    </r>
    <rPh sb="3" eb="5">
      <t>サイダイ</t>
    </rPh>
    <rPh sb="7" eb="8">
      <t>ゲツ</t>
    </rPh>
    <phoneticPr fontId="4"/>
  </si>
  <si>
    <t>TR</t>
    <phoneticPr fontId="8"/>
  </si>
  <si>
    <t>資材費購入リスト</t>
    <rPh sb="0" eb="2">
      <t>シザイ</t>
    </rPh>
    <rPh sb="2" eb="3">
      <t>ヒ</t>
    </rPh>
    <rPh sb="3" eb="5">
      <t>コウニュウ</t>
    </rPh>
    <phoneticPr fontId="4"/>
  </si>
  <si>
    <t>ＴＲ</t>
    <phoneticPr fontId="14"/>
  </si>
  <si>
    <t>助成対象研修生数（ＦＷ２）</t>
    <rPh sb="0" eb="2">
      <t>ジョセイ</t>
    </rPh>
    <rPh sb="2" eb="4">
      <t>タイショウ</t>
    </rPh>
    <rPh sb="4" eb="7">
      <t>ケンシュウセイ</t>
    </rPh>
    <rPh sb="7" eb="8">
      <t>スウ</t>
    </rPh>
    <phoneticPr fontId="4"/>
  </si>
  <si>
    <t>助成額　（上限：助成対象研修生数×５万円）</t>
    <rPh sb="15" eb="16">
      <t>スウ</t>
    </rPh>
    <phoneticPr fontId="13"/>
  </si>
  <si>
    <t>ＦＷ３</t>
    <phoneticPr fontId="73"/>
  </si>
  <si>
    <t>助成対象研修生数（ＦＷ３）</t>
    <rPh sb="0" eb="2">
      <t>ジョセイ</t>
    </rPh>
    <rPh sb="2" eb="4">
      <t>タイショウ</t>
    </rPh>
    <rPh sb="4" eb="7">
      <t>ケンシュウセイ</t>
    </rPh>
    <rPh sb="7" eb="8">
      <t>スウ</t>
    </rPh>
    <phoneticPr fontId="4"/>
  </si>
  <si>
    <t>実地研修日数</t>
    <rPh sb="0" eb="2">
      <t>ジッチ</t>
    </rPh>
    <rPh sb="4" eb="6">
      <t>ニッスウ</t>
    </rPh>
    <phoneticPr fontId="2"/>
  </si>
  <si>
    <t>林業経営体名</t>
  </si>
  <si>
    <t>林業経営体名</t>
    <phoneticPr fontId="73"/>
  </si>
  <si>
    <t>林業経営体名</t>
    <phoneticPr fontId="4"/>
  </si>
  <si>
    <t>林業経営体名</t>
    <phoneticPr fontId="7"/>
  </si>
  <si>
    <t>林業経営体名</t>
    <phoneticPr fontId="8"/>
  </si>
  <si>
    <t>林業経営体名</t>
    <phoneticPr fontId="14"/>
  </si>
  <si>
    <t>林業経営体名</t>
    <phoneticPr fontId="2"/>
  </si>
  <si>
    <t>林業経営体名</t>
    <phoneticPr fontId="17"/>
  </si>
  <si>
    <t>林業経営体名</t>
    <phoneticPr fontId="4"/>
  </si>
  <si>
    <t>研修生（減をのぞく）</t>
    <rPh sb="0" eb="3">
      <t>ケンシュウセイ</t>
    </rPh>
    <rPh sb="4" eb="5">
      <t>ゲン</t>
    </rPh>
    <phoneticPr fontId="73"/>
  </si>
  <si>
    <t>北海道立北の森づくり専門学院</t>
    <phoneticPr fontId="17"/>
  </si>
  <si>
    <t>育林</t>
    <rPh sb="0" eb="2">
      <t>イクリン</t>
    </rPh>
    <phoneticPr fontId="73"/>
  </si>
  <si>
    <t>造林</t>
    <rPh sb="0" eb="2">
      <t>ゾウリン</t>
    </rPh>
    <phoneticPr fontId="73"/>
  </si>
  <si>
    <t>森林保護対策</t>
    <rPh sb="0" eb="2">
      <t>シンリン</t>
    </rPh>
    <rPh sb="2" eb="4">
      <t>ホゴ</t>
    </rPh>
    <rPh sb="4" eb="6">
      <t>タイサク</t>
    </rPh>
    <phoneticPr fontId="73"/>
  </si>
  <si>
    <t>地拵え</t>
    <rPh sb="0" eb="2">
      <t>ジゴシラ</t>
    </rPh>
    <phoneticPr fontId="73"/>
  </si>
  <si>
    <t>植付</t>
    <rPh sb="0" eb="2">
      <t>ウエツケ</t>
    </rPh>
    <phoneticPr fontId="73"/>
  </si>
  <si>
    <t>下刈</t>
    <rPh sb="0" eb="2">
      <t>シタガ</t>
    </rPh>
    <phoneticPr fontId="73"/>
  </si>
  <si>
    <t>除伐</t>
    <rPh sb="0" eb="2">
      <t>ジョバツ</t>
    </rPh>
    <phoneticPr fontId="73"/>
  </si>
  <si>
    <t>倒木起こし</t>
    <rPh sb="0" eb="2">
      <t>トウボク</t>
    </rPh>
    <rPh sb="2" eb="3">
      <t>オ</t>
    </rPh>
    <phoneticPr fontId="73"/>
  </si>
  <si>
    <t>枝打ち</t>
    <rPh sb="0" eb="2">
      <t>エダウ</t>
    </rPh>
    <phoneticPr fontId="73"/>
  </si>
  <si>
    <t>薬剤散布</t>
    <rPh sb="0" eb="2">
      <t>ヤクザイ</t>
    </rPh>
    <rPh sb="2" eb="4">
      <t>サンプ</t>
    </rPh>
    <phoneticPr fontId="73"/>
  </si>
  <si>
    <t>伐倒駆除その他病虫害防除</t>
    <rPh sb="0" eb="2">
      <t>バットウ</t>
    </rPh>
    <rPh sb="2" eb="4">
      <t>クジョ</t>
    </rPh>
    <rPh sb="6" eb="7">
      <t>タ</t>
    </rPh>
    <phoneticPr fontId="73"/>
  </si>
  <si>
    <t>防護柵設置その他鳥獣害防除</t>
    <rPh sb="0" eb="2">
      <t>ボウゴ</t>
    </rPh>
    <rPh sb="2" eb="3">
      <t>サク</t>
    </rPh>
    <rPh sb="3" eb="5">
      <t>セッチ</t>
    </rPh>
    <rPh sb="7" eb="8">
      <t>タ</t>
    </rPh>
    <rPh sb="8" eb="10">
      <t>チョウジュウ</t>
    </rPh>
    <rPh sb="10" eb="11">
      <t>ガイ</t>
    </rPh>
    <rPh sb="11" eb="13">
      <t>ボウジョ</t>
    </rPh>
    <phoneticPr fontId="73"/>
  </si>
  <si>
    <t>作業種</t>
    <rPh sb="0" eb="2">
      <t>サギョウ</t>
    </rPh>
    <rPh sb="2" eb="3">
      <t>シュ</t>
    </rPh>
    <phoneticPr fontId="73"/>
  </si>
  <si>
    <t>内容</t>
    <rPh sb="0" eb="2">
      <t>ナイヨウ</t>
    </rPh>
    <phoneticPr fontId="73"/>
  </si>
  <si>
    <t>備考</t>
    <rPh sb="0" eb="2">
      <t>ビコウ</t>
    </rPh>
    <phoneticPr fontId="73"/>
  </si>
  <si>
    <t>様式２－１３</t>
    <phoneticPr fontId="2"/>
  </si>
  <si>
    <t>様式２－１４</t>
    <phoneticPr fontId="2"/>
  </si>
  <si>
    <t>合計</t>
    <rPh sb="0" eb="2">
      <t>ゴウケイ</t>
    </rPh>
    <phoneticPr fontId="73"/>
  </si>
  <si>
    <t>防護ズボン(class1以上)</t>
    <rPh sb="0" eb="2">
      <t>ボウゴ</t>
    </rPh>
    <rPh sb="12" eb="14">
      <t>イジョウ</t>
    </rPh>
    <phoneticPr fontId="4"/>
  </si>
  <si>
    <t>安全向上対策費明細</t>
    <rPh sb="0" eb="2">
      <t>アンゼン</t>
    </rPh>
    <rPh sb="2" eb="4">
      <t>コウジョウ</t>
    </rPh>
    <rPh sb="4" eb="6">
      <t>タイサク</t>
    </rPh>
    <rPh sb="6" eb="7">
      <t>ヒ</t>
    </rPh>
    <rPh sb="7" eb="9">
      <t>メイサイ</t>
    </rPh>
    <phoneticPr fontId="4"/>
  </si>
  <si>
    <t>様式２－９</t>
    <phoneticPr fontId="11"/>
  </si>
  <si>
    <t>理由選択</t>
    <rPh sb="0" eb="2">
      <t>リユウ</t>
    </rPh>
    <rPh sb="2" eb="4">
      <t>センタク</t>
    </rPh>
    <phoneticPr fontId="73"/>
  </si>
  <si>
    <t>充当済のため購入せず</t>
    <phoneticPr fontId="4"/>
  </si>
  <si>
    <t>購入しない場合は理由を選択してください。</t>
    <rPh sb="0" eb="2">
      <t>コウニュウ</t>
    </rPh>
    <rPh sb="5" eb="7">
      <t>バアイ</t>
    </rPh>
    <rPh sb="8" eb="10">
      <t>リユウ</t>
    </rPh>
    <rPh sb="11" eb="13">
      <t>センタク</t>
    </rPh>
    <phoneticPr fontId="73"/>
  </si>
  <si>
    <t>調整額</t>
    <rPh sb="0" eb="2">
      <t>チョウセイ</t>
    </rPh>
    <rPh sb="2" eb="3">
      <t>ガク</t>
    </rPh>
    <phoneticPr fontId="4"/>
  </si>
  <si>
    <t>金額調整用</t>
    <rPh sb="0" eb="2">
      <t>キンガク</t>
    </rPh>
    <rPh sb="2" eb="5">
      <t>チョウセイヨウ</t>
    </rPh>
    <phoneticPr fontId="4"/>
  </si>
  <si>
    <t>③ 単価はすべて税抜で入力してください。</t>
    <rPh sb="2" eb="4">
      <t>タンカ</t>
    </rPh>
    <rPh sb="8" eb="9">
      <t>ゼイ</t>
    </rPh>
    <rPh sb="9" eb="10">
      <t>ヌ</t>
    </rPh>
    <rPh sb="11" eb="13">
      <t>ニュウリョク</t>
    </rPh>
    <phoneticPr fontId="13"/>
  </si>
  <si>
    <t>様式２－１７</t>
    <phoneticPr fontId="9"/>
  </si>
  <si>
    <t>様式２－１８</t>
    <phoneticPr fontId="9"/>
  </si>
  <si>
    <t>FWで購入予定のため購入せず</t>
    <rPh sb="3" eb="5">
      <t>コウニュウ</t>
    </rPh>
    <rPh sb="5" eb="7">
      <t>ヨテイ</t>
    </rPh>
    <rPh sb="10" eb="12">
      <t>コウニュウ</t>
    </rPh>
    <phoneticPr fontId="4"/>
  </si>
  <si>
    <t>伐木等の業務に係る
特別教育</t>
    <rPh sb="0" eb="2">
      <t>バツボク</t>
    </rPh>
    <rPh sb="2" eb="3">
      <t>トウ</t>
    </rPh>
    <rPh sb="4" eb="6">
      <t>ギョウム</t>
    </rPh>
    <rPh sb="7" eb="8">
      <t>カカ</t>
    </rPh>
    <rPh sb="10" eb="12">
      <t>トクベツ</t>
    </rPh>
    <rPh sb="12" eb="14">
      <t>キョウイク</t>
    </rPh>
    <phoneticPr fontId="2"/>
  </si>
  <si>
    <t>資材費　未購入理由</t>
    <rPh sb="0" eb="2">
      <t>シザイ</t>
    </rPh>
    <rPh sb="2" eb="3">
      <t>ヒ</t>
    </rPh>
    <rPh sb="4" eb="7">
      <t>ミコウニュウ</t>
    </rPh>
    <rPh sb="7" eb="9">
      <t>リユウ</t>
    </rPh>
    <phoneticPr fontId="2"/>
  </si>
  <si>
    <t>下期で購入予定のため購入せず（防護ズボン着用済）</t>
    <rPh sb="15" eb="17">
      <t>ボウゴ</t>
    </rPh>
    <rPh sb="20" eb="22">
      <t>チャクヨウ</t>
    </rPh>
    <rPh sb="22" eb="23">
      <t>ズ</t>
    </rPh>
    <phoneticPr fontId="4"/>
  </si>
  <si>
    <t>③品名はリストより選択してください。リストにない商品の購入は不可です。また手入力はできません。</t>
    <rPh sb="1" eb="3">
      <t>ヒンメイ</t>
    </rPh>
    <rPh sb="9" eb="11">
      <t>センタク</t>
    </rPh>
    <rPh sb="24" eb="26">
      <t>ショウヒン</t>
    </rPh>
    <rPh sb="27" eb="29">
      <t>コウニュウ</t>
    </rPh>
    <rPh sb="30" eb="32">
      <t>フカ</t>
    </rPh>
    <rPh sb="37" eb="38">
      <t>テ</t>
    </rPh>
    <rPh sb="38" eb="40">
      <t>ニュウリョク</t>
    </rPh>
    <phoneticPr fontId="13"/>
  </si>
  <si>
    <r>
      <t>合計</t>
    </r>
    <r>
      <rPr>
        <b/>
        <sz val="11"/>
        <color indexed="10"/>
        <rFont val="ＭＳ Ｐゴシック"/>
        <family val="3"/>
        <charset val="128"/>
      </rPr>
      <t>（最大2ヶ月）</t>
    </r>
    <rPh sb="3" eb="5">
      <t>サイダイ</t>
    </rPh>
    <rPh sb="7" eb="8">
      <t>ゲツ</t>
    </rPh>
    <phoneticPr fontId="4"/>
  </si>
  <si>
    <t>造林業務従事経験</t>
    <rPh sb="0" eb="2">
      <t>ゾウリン</t>
    </rPh>
    <rPh sb="2" eb="4">
      <t>ギョウム</t>
    </rPh>
    <rPh sb="4" eb="6">
      <t>ジュウジ</t>
    </rPh>
    <rPh sb="6" eb="8">
      <t>ケイケン</t>
    </rPh>
    <phoneticPr fontId="2"/>
  </si>
  <si>
    <r>
      <t>作業面積(ha)　</t>
    </r>
    <r>
      <rPr>
        <b/>
        <sz val="12"/>
        <color rgb="FFFF0000"/>
        <rFont val="ＭＳ Ｐゴシック"/>
        <family val="3"/>
        <charset val="128"/>
        <scheme val="minor"/>
      </rPr>
      <t>（※1）</t>
    </r>
    <rPh sb="0" eb="2">
      <t>サギョウ</t>
    </rPh>
    <rPh sb="2" eb="4">
      <t>メンセキ</t>
    </rPh>
    <phoneticPr fontId="73"/>
  </si>
  <si>
    <r>
      <t>備考　</t>
    </r>
    <r>
      <rPr>
        <b/>
        <sz val="12"/>
        <color rgb="FFFF0000"/>
        <rFont val="ＭＳ Ｐゴシック"/>
        <family val="3"/>
        <charset val="128"/>
        <scheme val="minor"/>
      </rPr>
      <t>（※2）</t>
    </r>
    <rPh sb="0" eb="2">
      <t>ビコウ</t>
    </rPh>
    <phoneticPr fontId="73"/>
  </si>
  <si>
    <r>
      <rPr>
        <b/>
        <sz val="12"/>
        <color indexed="10"/>
        <rFont val="ＭＳ Ｐゴシック"/>
        <family val="3"/>
        <charset val="128"/>
      </rPr>
      <t>※2　</t>
    </r>
    <r>
      <rPr>
        <sz val="12"/>
        <rFont val="ＭＳ Ｐゴシック"/>
        <family val="3"/>
        <charset val="128"/>
      </rPr>
      <t>備考には作業場所・請負契約名等を入力してください。</t>
    </r>
    <rPh sb="3" eb="5">
      <t>ビコウ</t>
    </rPh>
    <rPh sb="7" eb="11">
      <t>サギョウバショ</t>
    </rPh>
    <rPh sb="12" eb="14">
      <t>ウケオイ</t>
    </rPh>
    <rPh sb="14" eb="17">
      <t>ケイヤクメイ</t>
    </rPh>
    <rPh sb="17" eb="18">
      <t>ナド</t>
    </rPh>
    <rPh sb="19" eb="21">
      <t>ニュウリョク</t>
    </rPh>
    <phoneticPr fontId="8"/>
  </si>
  <si>
    <t>③防護ズボンはclass1以上が対象です。JIS同等は対象外です。</t>
    <rPh sb="1" eb="3">
      <t>ボウゴ</t>
    </rPh>
    <rPh sb="13" eb="15">
      <t>イジョウ</t>
    </rPh>
    <rPh sb="16" eb="18">
      <t>タイショウ</t>
    </rPh>
    <rPh sb="24" eb="26">
      <t>ドウトウ</t>
    </rPh>
    <rPh sb="27" eb="30">
      <t>タイショウガイ</t>
    </rPh>
    <phoneticPr fontId="13"/>
  </si>
  <si>
    <t>防護ブーツ(class1相当以上)</t>
    <rPh sb="0" eb="2">
      <t>ボウゴ</t>
    </rPh>
    <rPh sb="12" eb="14">
      <t>ソウトウ</t>
    </rPh>
    <rPh sb="14" eb="16">
      <t>イジョウ</t>
    </rPh>
    <phoneticPr fontId="4"/>
  </si>
  <si>
    <t>山間部への定着希望者</t>
    <rPh sb="0" eb="3">
      <t>サンカンブ</t>
    </rPh>
    <rPh sb="5" eb="10">
      <t>テイチャクキボウシャ</t>
    </rPh>
    <phoneticPr fontId="2"/>
  </si>
  <si>
    <t>ＴＲ</t>
    <phoneticPr fontId="13"/>
  </si>
  <si>
    <t>研修資材費明細②</t>
    <rPh sb="0" eb="2">
      <t>ケンシュウ</t>
    </rPh>
    <rPh sb="2" eb="4">
      <t>シザイ</t>
    </rPh>
    <rPh sb="4" eb="5">
      <t>ヒ</t>
    </rPh>
    <phoneticPr fontId="4"/>
  </si>
  <si>
    <t>研修資材費明細①</t>
    <rPh sb="0" eb="2">
      <t>ケンシュウ</t>
    </rPh>
    <rPh sb="2" eb="4">
      <t>シザイ</t>
    </rPh>
    <rPh sb="4" eb="5">
      <t>ヒ</t>
    </rPh>
    <phoneticPr fontId="4"/>
  </si>
  <si>
    <t>R4</t>
    <phoneticPr fontId="4"/>
  </si>
  <si>
    <t>ヘルメット・防災面</t>
    <rPh sb="6" eb="8">
      <t>ボウサイ</t>
    </rPh>
    <rPh sb="8" eb="9">
      <t>メン</t>
    </rPh>
    <phoneticPr fontId="2"/>
  </si>
  <si>
    <t>林業用ジャケット</t>
    <rPh sb="0" eb="3">
      <t>リンギョウヨウ</t>
    </rPh>
    <phoneticPr fontId="2"/>
  </si>
  <si>
    <t>防護ズボン(class1以上)</t>
    <rPh sb="0" eb="2">
      <t>ボウゴ</t>
    </rPh>
    <rPh sb="12" eb="14">
      <t>イジョウ</t>
    </rPh>
    <phoneticPr fontId="2"/>
  </si>
  <si>
    <t>カタログ11p～15pチェーンソー防護ズボン</t>
    <rPh sb="17" eb="19">
      <t>ボウゴ</t>
    </rPh>
    <phoneticPr fontId="2"/>
  </si>
  <si>
    <t>脚絆</t>
    <rPh sb="0" eb="2">
      <t>キャハン</t>
    </rPh>
    <phoneticPr fontId="2"/>
  </si>
  <si>
    <t>防護ブーツ(class1相当以上)</t>
    <rPh sb="0" eb="2">
      <t>ボウゴ</t>
    </rPh>
    <rPh sb="12" eb="14">
      <t>ソウトウ</t>
    </rPh>
    <rPh sb="14" eb="16">
      <t>イジョウ</t>
    </rPh>
    <phoneticPr fontId="2"/>
  </si>
  <si>
    <t>地下足袋・長靴・安全靴</t>
    <rPh sb="0" eb="2">
      <t>ジカ</t>
    </rPh>
    <rPh sb="2" eb="4">
      <t>タビ</t>
    </rPh>
    <rPh sb="5" eb="7">
      <t>ナガグツ</t>
    </rPh>
    <rPh sb="8" eb="10">
      <t>アンゼン</t>
    </rPh>
    <rPh sb="10" eb="11">
      <t>グツ</t>
    </rPh>
    <phoneticPr fontId="2"/>
  </si>
  <si>
    <t>手袋・腕カバー</t>
    <rPh sb="0" eb="2">
      <t>テブクロ</t>
    </rPh>
    <rPh sb="3" eb="4">
      <t>ウデ</t>
    </rPh>
    <phoneticPr fontId="2"/>
  </si>
  <si>
    <t>木起こし・木廻し道具</t>
    <rPh sb="0" eb="1">
      <t>キ</t>
    </rPh>
    <rPh sb="1" eb="2">
      <t>オ</t>
    </rPh>
    <rPh sb="5" eb="6">
      <t>キ</t>
    </rPh>
    <rPh sb="6" eb="7">
      <t>マワ</t>
    </rPh>
    <rPh sb="8" eb="10">
      <t>ドウグ</t>
    </rPh>
    <phoneticPr fontId="2"/>
  </si>
  <si>
    <t>鉈・手斧・のこ・ハンマー</t>
    <rPh sb="0" eb="1">
      <t>ナタ</t>
    </rPh>
    <rPh sb="2" eb="4">
      <t>テオノ</t>
    </rPh>
    <phoneticPr fontId="2"/>
  </si>
  <si>
    <t>ガイドレーザー・水準器</t>
    <rPh sb="8" eb="11">
      <t>スイジュンキ</t>
    </rPh>
    <phoneticPr fontId="2"/>
  </si>
  <si>
    <t>距離計測器</t>
    <rPh sb="0" eb="2">
      <t>キョリ</t>
    </rPh>
    <rPh sb="2" eb="5">
      <t>ケイソクキ</t>
    </rPh>
    <phoneticPr fontId="2"/>
  </si>
  <si>
    <t>無線機・呼子</t>
    <rPh sb="0" eb="3">
      <t>ムセンキ</t>
    </rPh>
    <rPh sb="4" eb="6">
      <t>ヨビコ</t>
    </rPh>
    <phoneticPr fontId="2"/>
  </si>
  <si>
    <t>背負子・リュックサック</t>
    <rPh sb="0" eb="3">
      <t>ショイコ</t>
    </rPh>
    <phoneticPr fontId="2"/>
  </si>
  <si>
    <t>防犯・災害対策品</t>
    <rPh sb="0" eb="2">
      <t>ボウハン</t>
    </rPh>
    <rPh sb="3" eb="5">
      <t>サイガイ</t>
    </rPh>
    <rPh sb="5" eb="7">
      <t>タイサク</t>
    </rPh>
    <rPh sb="7" eb="8">
      <t>ヒン</t>
    </rPh>
    <phoneticPr fontId="2"/>
  </si>
  <si>
    <t>救急用品</t>
    <rPh sb="0" eb="2">
      <t>キュウキュウ</t>
    </rPh>
    <rPh sb="2" eb="3">
      <t>ヨウ</t>
    </rPh>
    <rPh sb="3" eb="4">
      <t>ヒン</t>
    </rPh>
    <phoneticPr fontId="2"/>
  </si>
  <si>
    <t>防獣・防虫用品</t>
    <rPh sb="0" eb="1">
      <t>ボウ</t>
    </rPh>
    <rPh sb="1" eb="2">
      <t>ジュウ</t>
    </rPh>
    <rPh sb="3" eb="5">
      <t>ボウチュウ</t>
    </rPh>
    <rPh sb="5" eb="6">
      <t>ヨウ</t>
    </rPh>
    <rPh sb="6" eb="7">
      <t>ヒン</t>
    </rPh>
    <phoneticPr fontId="2"/>
  </si>
  <si>
    <t>イヤーマフ・耳栓</t>
    <rPh sb="6" eb="8">
      <t>ミミセン</t>
    </rPh>
    <phoneticPr fontId="2"/>
  </si>
  <si>
    <t>目立て道具</t>
    <rPh sb="0" eb="2">
      <t>メタ</t>
    </rPh>
    <rPh sb="3" eb="5">
      <t>ドウグ</t>
    </rPh>
    <phoneticPr fontId="2"/>
  </si>
  <si>
    <t>金額調整用</t>
    <rPh sb="0" eb="2">
      <t>キンガク</t>
    </rPh>
    <rPh sb="2" eb="5">
      <t>チョウセイヨウ</t>
    </rPh>
    <phoneticPr fontId="2"/>
  </si>
  <si>
    <t>資材費一式（計画時のみ）</t>
    <rPh sb="0" eb="3">
      <t>シザイヒ</t>
    </rPh>
    <rPh sb="3" eb="5">
      <t>イッシキ</t>
    </rPh>
    <rPh sb="6" eb="9">
      <t>ケイカクジ</t>
    </rPh>
    <phoneticPr fontId="2"/>
  </si>
  <si>
    <t>計画時用</t>
    <rPh sb="0" eb="4">
      <t>ケイカクジヨウ</t>
    </rPh>
    <phoneticPr fontId="2"/>
  </si>
  <si>
    <t>ヘルメット用キャップ</t>
    <rPh sb="5" eb="6">
      <t>ヨウ</t>
    </rPh>
    <phoneticPr fontId="4"/>
  </si>
  <si>
    <t>カタログ5p～7p林業用ジャケット</t>
    <rPh sb="9" eb="12">
      <t>リンギョウヨウ</t>
    </rPh>
    <phoneticPr fontId="2"/>
  </si>
  <si>
    <t>シャツ・スパッツ・靴下</t>
    <rPh sb="9" eb="11">
      <t>クツシタ</t>
    </rPh>
    <phoneticPr fontId="2"/>
  </si>
  <si>
    <t>ＦＷ研修 助成金請求書【上期】</t>
    <phoneticPr fontId="2"/>
  </si>
  <si>
    <t>様式２－１０</t>
    <phoneticPr fontId="2"/>
  </si>
  <si>
    <t>指導員番号</t>
    <rPh sb="0" eb="3">
      <t>シドウイン</t>
    </rPh>
    <rPh sb="3" eb="5">
      <t>バンゴウ</t>
    </rPh>
    <phoneticPr fontId="2"/>
  </si>
  <si>
    <t>ＦＬ研修の修了年度</t>
    <rPh sb="2" eb="4">
      <t>ケンシュウ</t>
    </rPh>
    <rPh sb="5" eb="7">
      <t>シュウリョウ</t>
    </rPh>
    <rPh sb="7" eb="9">
      <t>ネンド</t>
    </rPh>
    <phoneticPr fontId="2"/>
  </si>
  <si>
    <t>ＦＭ研修の修了年度</t>
    <phoneticPr fontId="2"/>
  </si>
  <si>
    <r>
      <t xml:space="preserve">指導の実施状況
</t>
    </r>
    <r>
      <rPr>
        <sz val="10"/>
        <color indexed="10"/>
        <rFont val="ＭＳ Ｐゴシック"/>
        <family val="3"/>
        <charset val="128"/>
      </rPr>
      <t>実績時選択</t>
    </r>
    <rPh sb="0" eb="2">
      <t>シドウ</t>
    </rPh>
    <rPh sb="3" eb="5">
      <t>ジッシ</t>
    </rPh>
    <rPh sb="5" eb="7">
      <t>ジョウキョウ</t>
    </rPh>
    <rPh sb="8" eb="10">
      <t>ジッセキ</t>
    </rPh>
    <rPh sb="10" eb="11">
      <t>ジ</t>
    </rPh>
    <rPh sb="11" eb="13">
      <t>センタク</t>
    </rPh>
    <phoneticPr fontId="2"/>
  </si>
  <si>
    <t>当年度受講中</t>
    <rPh sb="0" eb="6">
      <t>トウネンドジュコウチュウ</t>
    </rPh>
    <phoneticPr fontId="2"/>
  </si>
  <si>
    <t>備考
（所属支所名等）</t>
    <rPh sb="0" eb="2">
      <t>ビコウ</t>
    </rPh>
    <rPh sb="4" eb="6">
      <t>ショゾク</t>
    </rPh>
    <rPh sb="6" eb="8">
      <t>シショ</t>
    </rPh>
    <rPh sb="8" eb="9">
      <t>メイ</t>
    </rPh>
    <rPh sb="9" eb="10">
      <t>ナド</t>
    </rPh>
    <phoneticPr fontId="2"/>
  </si>
  <si>
    <r>
      <t xml:space="preserve">指導の実施状況
</t>
    </r>
    <r>
      <rPr>
        <sz val="10"/>
        <color indexed="10"/>
        <rFont val="ＭＳ Ｐゴシック"/>
        <family val="3"/>
        <charset val="128"/>
      </rPr>
      <t>実績時選択</t>
    </r>
    <rPh sb="0" eb="2">
      <t>シドウ</t>
    </rPh>
    <rPh sb="3" eb="5">
      <t>ジッシ</t>
    </rPh>
    <rPh sb="5" eb="7">
      <t>ジョウキョウジッセキ</t>
    </rPh>
    <phoneticPr fontId="2"/>
  </si>
  <si>
    <t>①ＦＬ、ＦＭ研修修了者が指導員資格を有します。</t>
    <rPh sb="6" eb="8">
      <t>ケンシュウ</t>
    </rPh>
    <rPh sb="8" eb="11">
      <t>シュウリョウシャ</t>
    </rPh>
    <rPh sb="12" eb="15">
      <t>シドウイン</t>
    </rPh>
    <rPh sb="15" eb="17">
      <t>シカク</t>
    </rPh>
    <rPh sb="18" eb="19">
      <t>ユウ</t>
    </rPh>
    <phoneticPr fontId="2"/>
  </si>
  <si>
    <t>②当年度にFLFM研修受講者は当年度受講中欄に受講中の研修区分を記載してください。</t>
    <rPh sb="1" eb="4">
      <t>トウネンド</t>
    </rPh>
    <rPh sb="9" eb="11">
      <t>ケンシュウ</t>
    </rPh>
    <rPh sb="11" eb="14">
      <t>ジュコウシャ</t>
    </rPh>
    <rPh sb="15" eb="18">
      <t>トウネンド</t>
    </rPh>
    <rPh sb="18" eb="20">
      <t>ジュコウ</t>
    </rPh>
    <rPh sb="20" eb="21">
      <t>チュウ</t>
    </rPh>
    <rPh sb="21" eb="22">
      <t>ラン</t>
    </rPh>
    <rPh sb="23" eb="26">
      <t>ジュコウチュウ</t>
    </rPh>
    <rPh sb="27" eb="31">
      <t>ケンシュウクブン</t>
    </rPh>
    <rPh sb="32" eb="34">
      <t>キサイ</t>
    </rPh>
    <phoneticPr fontId="2"/>
  </si>
  <si>
    <t>※当年度受講中の指導員が修了前に離脱した場合は当該指導員の行った研修は無効となり、その分の助成金は支払われません</t>
    <rPh sb="1" eb="4">
      <t>トウネンド</t>
    </rPh>
    <rPh sb="4" eb="7">
      <t>ジュコウチュウ</t>
    </rPh>
    <rPh sb="8" eb="11">
      <t>シドウイン</t>
    </rPh>
    <rPh sb="12" eb="15">
      <t>シュウリョウマエ</t>
    </rPh>
    <rPh sb="16" eb="18">
      <t>リダツ</t>
    </rPh>
    <rPh sb="20" eb="22">
      <t>バアイ</t>
    </rPh>
    <rPh sb="23" eb="25">
      <t>トウガイ</t>
    </rPh>
    <rPh sb="25" eb="28">
      <t>シドウイン</t>
    </rPh>
    <rPh sb="29" eb="30">
      <t>オコナ</t>
    </rPh>
    <rPh sb="32" eb="34">
      <t>ケンシュウ</t>
    </rPh>
    <rPh sb="35" eb="37">
      <t>ムコウ</t>
    </rPh>
    <rPh sb="43" eb="44">
      <t>ブン</t>
    </rPh>
    <rPh sb="45" eb="48">
      <t>ジョセイキン</t>
    </rPh>
    <rPh sb="49" eb="51">
      <t>シハラ</t>
    </rPh>
    <phoneticPr fontId="2"/>
  </si>
  <si>
    <t>③今年度指導する可能性がある指導員のみ記載してください。</t>
    <rPh sb="1" eb="4">
      <t>コンネンド</t>
    </rPh>
    <rPh sb="4" eb="6">
      <t>シドウ</t>
    </rPh>
    <rPh sb="8" eb="11">
      <t>カノウセイ</t>
    </rPh>
    <rPh sb="14" eb="17">
      <t>シドウイン</t>
    </rPh>
    <rPh sb="19" eb="21">
      <t>キサイ</t>
    </rPh>
    <phoneticPr fontId="2"/>
  </si>
  <si>
    <t>ＦＷ研修　助成金請求書【年間】</t>
    <rPh sb="12" eb="14">
      <t>ネンカン</t>
    </rPh>
    <phoneticPr fontId="2"/>
  </si>
  <si>
    <t>ＦＷ研修　助成金請求書【上期】</t>
    <rPh sb="5" eb="8">
      <t>ジョセイキン</t>
    </rPh>
    <rPh sb="8" eb="11">
      <t>セイキュウショ</t>
    </rPh>
    <rPh sb="12" eb="14">
      <t>カミキ</t>
    </rPh>
    <phoneticPr fontId="2"/>
  </si>
  <si>
    <t>合計
(ＦＷ)</t>
    <rPh sb="0" eb="2">
      <t>ゴウケイ</t>
    </rPh>
    <phoneticPr fontId="2"/>
  </si>
  <si>
    <t>ファン付き作業服・ファン付き作業服部品</t>
    <rPh sb="3" eb="4">
      <t>ツ</t>
    </rPh>
    <rPh sb="5" eb="8">
      <t>サギョウフク</t>
    </rPh>
    <rPh sb="12" eb="13">
      <t>ツ</t>
    </rPh>
    <rPh sb="14" eb="17">
      <t>サギョウフク</t>
    </rPh>
    <rPh sb="17" eb="19">
      <t>ブヒン</t>
    </rPh>
    <phoneticPr fontId="2"/>
  </si>
  <si>
    <t>ファン付き作業服</t>
    <rPh sb="3" eb="4">
      <t>ツ</t>
    </rPh>
    <rPh sb="5" eb="8">
      <t>サギョウフク</t>
    </rPh>
    <phoneticPr fontId="4"/>
  </si>
  <si>
    <t>①資材･設備管理</t>
    <phoneticPr fontId="2"/>
  </si>
  <si>
    <t>②森林調査･測量</t>
    <rPh sb="1" eb="3">
      <t>シンリン</t>
    </rPh>
    <rPh sb="3" eb="5">
      <t>チョウサ</t>
    </rPh>
    <rPh sb="6" eb="8">
      <t>ソクリョウ</t>
    </rPh>
    <phoneticPr fontId="2"/>
  </si>
  <si>
    <t>⑤伐倒(素材生産)</t>
    <phoneticPr fontId="2"/>
  </si>
  <si>
    <t>⑥造材(素材生産)</t>
    <phoneticPr fontId="2"/>
  </si>
  <si>
    <t>⑦集材(素材生産)</t>
    <phoneticPr fontId="2"/>
  </si>
  <si>
    <t>⑧土場管理</t>
    <phoneticPr fontId="2"/>
  </si>
  <si>
    <t>⑩森林作業道等維持管理</t>
    <phoneticPr fontId="2"/>
  </si>
  <si>
    <t>⑪除染・漂流物等処理</t>
    <phoneticPr fontId="2"/>
  </si>
  <si>
    <t>⑬森林作業道開設</t>
    <phoneticPr fontId="2"/>
  </si>
  <si>
    <t>青森県</t>
    <rPh sb="0" eb="3">
      <t>アオモリケン</t>
    </rPh>
    <phoneticPr fontId="17"/>
  </si>
  <si>
    <t>青い森林業アカデミー</t>
    <rPh sb="0" eb="1">
      <t>アオ</t>
    </rPh>
    <rPh sb="2" eb="3">
      <t>モリ</t>
    </rPh>
    <rPh sb="3" eb="5">
      <t>リンギョウ</t>
    </rPh>
    <phoneticPr fontId="17"/>
  </si>
  <si>
    <t>奈良県</t>
    <rPh sb="0" eb="2">
      <t>ナラ</t>
    </rPh>
    <rPh sb="2" eb="3">
      <t>ケン</t>
    </rPh>
    <phoneticPr fontId="17"/>
  </si>
  <si>
    <t>奈良県フォレスターアカデミー</t>
    <rPh sb="0" eb="2">
      <t>ナラ</t>
    </rPh>
    <rPh sb="2" eb="3">
      <t>ケン</t>
    </rPh>
    <phoneticPr fontId="17"/>
  </si>
  <si>
    <t>無線機・新品購入</t>
    <rPh sb="0" eb="3">
      <t>ムセンキ</t>
    </rPh>
    <rPh sb="4" eb="8">
      <t>シンピンコウニュウ</t>
    </rPh>
    <phoneticPr fontId="2"/>
  </si>
  <si>
    <t>② 研修準備費は、チェーンソー・刈払機・無線機の新品購入費とし、リストから選択する。</t>
    <rPh sb="2" eb="4">
      <t>ケンシュウ</t>
    </rPh>
    <rPh sb="4" eb="6">
      <t>ジュンビ</t>
    </rPh>
    <rPh sb="6" eb="7">
      <t>ヒ</t>
    </rPh>
    <rPh sb="16" eb="17">
      <t>カリ</t>
    </rPh>
    <rPh sb="17" eb="18">
      <t>ハラ</t>
    </rPh>
    <rPh sb="18" eb="19">
      <t>キ</t>
    </rPh>
    <rPh sb="20" eb="23">
      <t>ムセンキ</t>
    </rPh>
    <rPh sb="24" eb="26">
      <t>シンピン</t>
    </rPh>
    <rPh sb="26" eb="28">
      <t>コウニュウ</t>
    </rPh>
    <rPh sb="28" eb="29">
      <t>ヒ</t>
    </rPh>
    <rPh sb="37" eb="39">
      <t>センタク</t>
    </rPh>
    <phoneticPr fontId="2"/>
  </si>
  <si>
    <t>④ 無線機は「簡易無線の登録局」の対象となる無線機に限ります。</t>
    <rPh sb="2" eb="5">
      <t>ムセンキ</t>
    </rPh>
    <rPh sb="7" eb="11">
      <t>カンイムセン</t>
    </rPh>
    <rPh sb="12" eb="14">
      <t>トウロク</t>
    </rPh>
    <rPh sb="14" eb="15">
      <t>キョク</t>
    </rPh>
    <rPh sb="17" eb="19">
      <t>タイショウ</t>
    </rPh>
    <rPh sb="22" eb="25">
      <t>ムセンキ</t>
    </rPh>
    <rPh sb="26" eb="27">
      <t>カギ</t>
    </rPh>
    <phoneticPr fontId="13"/>
  </si>
  <si>
    <t>④防護ブーツはclass1相当以上が対象です。</t>
    <rPh sb="1" eb="3">
      <t>ボウゴ</t>
    </rPh>
    <rPh sb="13" eb="15">
      <t>ソウトウ</t>
    </rPh>
    <rPh sb="15" eb="17">
      <t>イジョウ</t>
    </rPh>
    <rPh sb="18" eb="20">
      <t>タイショウ</t>
    </rPh>
    <phoneticPr fontId="13"/>
  </si>
  <si>
    <t>ＦＷ研修 助成金請求書【年間】</t>
    <rPh sb="12" eb="14">
      <t>ネンカン</t>
    </rPh>
    <phoneticPr fontId="2"/>
  </si>
  <si>
    <t>FW扱い合計</t>
    <rPh sb="2" eb="3">
      <t>アツカ</t>
    </rPh>
    <rPh sb="4" eb="6">
      <t>ゴウケイ</t>
    </rPh>
    <phoneticPr fontId="2"/>
  </si>
  <si>
    <t>技能講習等受講費</t>
    <rPh sb="0" eb="2">
      <t>ギノウ</t>
    </rPh>
    <rPh sb="2" eb="4">
      <t>コウシュウ</t>
    </rPh>
    <rPh sb="4" eb="5">
      <t>トウ</t>
    </rPh>
    <rPh sb="5" eb="7">
      <t>ジュコウ</t>
    </rPh>
    <rPh sb="7" eb="8">
      <t>ヒ</t>
    </rPh>
    <phoneticPr fontId="14"/>
  </si>
  <si>
    <t>みなし指導員の
指導の実施</t>
    <phoneticPr fontId="73"/>
  </si>
  <si>
    <t>指導員番号①～⑮</t>
    <rPh sb="0" eb="2">
      <t>シドウ</t>
    </rPh>
    <rPh sb="2" eb="3">
      <t>イン</t>
    </rPh>
    <rPh sb="3" eb="5">
      <t>バンゴウ</t>
    </rPh>
    <phoneticPr fontId="2"/>
  </si>
  <si>
    <t>指導員番号⑯～㉚</t>
    <rPh sb="0" eb="2">
      <t>シドウ</t>
    </rPh>
    <rPh sb="2" eb="3">
      <t>イン</t>
    </rPh>
    <rPh sb="3" eb="5">
      <t>バンゴウ</t>
    </rPh>
    <phoneticPr fontId="2"/>
  </si>
  <si>
    <t>計画時の指導員数
（氏名数とする）</t>
    <phoneticPr fontId="73"/>
  </si>
  <si>
    <t>実績時の指導員数
（内、実施状況は”指導実施”）</t>
    <phoneticPr fontId="73"/>
  </si>
  <si>
    <t>変更実施計画書（実績見込）</t>
    <rPh sb="0" eb="2">
      <t>ヘンコウ</t>
    </rPh>
    <rPh sb="2" eb="4">
      <t>ジッシ</t>
    </rPh>
    <rPh sb="4" eb="6">
      <t>ケイカク</t>
    </rPh>
    <rPh sb="6" eb="7">
      <t>ショ</t>
    </rPh>
    <rPh sb="8" eb="12">
      <t>ジッセキミコ</t>
    </rPh>
    <phoneticPr fontId="2"/>
  </si>
  <si>
    <t>R4</t>
  </si>
  <si>
    <t>森林林業協同組合連合会</t>
    <rPh sb="0" eb="2">
      <t>シンリン</t>
    </rPh>
    <rPh sb="2" eb="4">
      <t>リンギョウ</t>
    </rPh>
    <rPh sb="4" eb="6">
      <t>キョウドウ</t>
    </rPh>
    <rPh sb="6" eb="8">
      <t>クミアイ</t>
    </rPh>
    <rPh sb="8" eb="11">
      <t>レンゴウカイ</t>
    </rPh>
    <phoneticPr fontId="2"/>
  </si>
  <si>
    <t>R3</t>
  </si>
  <si>
    <t>ＴＲ・多能工化研修　助成金請求書【上期】</t>
    <rPh sb="3" eb="4">
      <t>タ</t>
    </rPh>
    <rPh sb="6" eb="7">
      <t>カ</t>
    </rPh>
    <rPh sb="7" eb="9">
      <t>ケンシュウ</t>
    </rPh>
    <rPh sb="10" eb="13">
      <t>ジョセイキン</t>
    </rPh>
    <rPh sb="13" eb="16">
      <t>セイキュウショ</t>
    </rPh>
    <rPh sb="17" eb="19">
      <t>カミキ</t>
    </rPh>
    <phoneticPr fontId="2"/>
  </si>
  <si>
    <t>ＴＲ・多能工化研修　助成金請求書【年間】</t>
    <rPh sb="3" eb="4">
      <t>タ</t>
    </rPh>
    <rPh sb="6" eb="7">
      <t>カ</t>
    </rPh>
    <rPh sb="17" eb="19">
      <t>ネンカン</t>
    </rPh>
    <phoneticPr fontId="2"/>
  </si>
  <si>
    <t>多能工化</t>
    <rPh sb="3" eb="4">
      <t>カ</t>
    </rPh>
    <phoneticPr fontId="2"/>
  </si>
  <si>
    <t>多能工化</t>
    <rPh sb="3" eb="4">
      <t>カ</t>
    </rPh>
    <phoneticPr fontId="73"/>
  </si>
  <si>
    <t>【多能工化】月額上限は9万円です。</t>
    <rPh sb="4" eb="5">
      <t>カ</t>
    </rPh>
    <rPh sb="6" eb="8">
      <t>ゲツガク</t>
    </rPh>
    <rPh sb="8" eb="10">
      <t>ジョウゲン</t>
    </rPh>
    <rPh sb="12" eb="14">
      <t>マンエン</t>
    </rPh>
    <phoneticPr fontId="4"/>
  </si>
  <si>
    <t>作業面積【多能工化（造林）】</t>
    <rPh sb="0" eb="2">
      <t>サギョウ</t>
    </rPh>
    <rPh sb="2" eb="4">
      <t>メンセキ</t>
    </rPh>
    <rPh sb="8" eb="9">
      <t>カ</t>
    </rPh>
    <rPh sb="10" eb="12">
      <t>ゾウリン</t>
    </rPh>
    <phoneticPr fontId="2"/>
  </si>
  <si>
    <r>
      <t xml:space="preserve">研修修了の確認
</t>
    </r>
    <r>
      <rPr>
        <sz val="11"/>
        <color indexed="10"/>
        <rFont val="ＭＳ Ｐゴシック"/>
        <family val="3"/>
        <charset val="128"/>
      </rPr>
      <t>(上期・年間実績時)</t>
    </r>
    <rPh sb="0" eb="2">
      <t>ケンシュウ</t>
    </rPh>
    <rPh sb="2" eb="4">
      <t>シュウリョウ</t>
    </rPh>
    <rPh sb="5" eb="7">
      <t>カクニン</t>
    </rPh>
    <rPh sb="9" eb="11">
      <t>カミキ</t>
    </rPh>
    <rPh sb="12" eb="14">
      <t>ネンカン</t>
    </rPh>
    <rPh sb="14" eb="16">
      <t>ジッセキ</t>
    </rPh>
    <rPh sb="16" eb="17">
      <t>ジ</t>
    </rPh>
    <phoneticPr fontId="2"/>
  </si>
  <si>
    <t>ＦＷ研修中止届</t>
    <phoneticPr fontId="24"/>
  </si>
  <si>
    <t>様式１１</t>
    <phoneticPr fontId="2"/>
  </si>
  <si>
    <t>提出年月日</t>
    <rPh sb="0" eb="2">
      <t>テイシュツ</t>
    </rPh>
    <rPh sb="2" eb="5">
      <t>ネンガッピ</t>
    </rPh>
    <phoneticPr fontId="2"/>
  </si>
  <si>
    <t>経営体名</t>
    <rPh sb="0" eb="3">
      <t>ケイエイタイ</t>
    </rPh>
    <rPh sb="3" eb="4">
      <t>メイ</t>
    </rPh>
    <phoneticPr fontId="2"/>
  </si>
  <si>
    <t>役職・代表者名</t>
    <rPh sb="0" eb="2">
      <t>ヤクショク</t>
    </rPh>
    <rPh sb="3" eb="6">
      <t>ダイヒョウシャ</t>
    </rPh>
    <rPh sb="6" eb="7">
      <t>メイ</t>
    </rPh>
    <phoneticPr fontId="2"/>
  </si>
  <si>
    <t>ＦＷ研修生離脱届</t>
    <phoneticPr fontId="2"/>
  </si>
  <si>
    <t>研修区分</t>
    <rPh sb="2" eb="4">
      <t>クブン</t>
    </rPh>
    <phoneticPr fontId="2"/>
  </si>
  <si>
    <t>研修生氏名</t>
    <rPh sb="3" eb="5">
      <t>シメイ</t>
    </rPh>
    <phoneticPr fontId="2"/>
  </si>
  <si>
    <t>②離脱の理由（経緯を具体的に記載すること）</t>
    <rPh sb="1" eb="3">
      <t>リダツ</t>
    </rPh>
    <rPh sb="4" eb="6">
      <t>リユウ</t>
    </rPh>
    <rPh sb="7" eb="9">
      <t>ケイイ</t>
    </rPh>
    <rPh sb="10" eb="13">
      <t>グタイテキ</t>
    </rPh>
    <rPh sb="14" eb="16">
      <t>キサイ</t>
    </rPh>
    <phoneticPr fontId="2"/>
  </si>
  <si>
    <t>FW1</t>
    <phoneticPr fontId="73"/>
  </si>
  <si>
    <t>FW2</t>
  </si>
  <si>
    <t>FW3</t>
  </si>
  <si>
    <t>基本情報
1ページ目</t>
    <rPh sb="0" eb="2">
      <t>キホン</t>
    </rPh>
    <rPh sb="2" eb="4">
      <t>ジョウホウ</t>
    </rPh>
    <rPh sb="9" eb="10">
      <t>メ</t>
    </rPh>
    <phoneticPr fontId="73"/>
  </si>
  <si>
    <t>基本情報
2ページ目</t>
    <rPh sb="0" eb="2">
      <t>キホン</t>
    </rPh>
    <rPh sb="2" eb="4">
      <t>ジョウホウ</t>
    </rPh>
    <rPh sb="9" eb="10">
      <t>メ</t>
    </rPh>
    <phoneticPr fontId="73"/>
  </si>
  <si>
    <t>多能工化研修</t>
    <rPh sb="0" eb="1">
      <t>タ</t>
    </rPh>
    <rPh sb="3" eb="4">
      <t>カ</t>
    </rPh>
    <rPh sb="4" eb="6">
      <t>ケンシュウ</t>
    </rPh>
    <phoneticPr fontId="2"/>
  </si>
  <si>
    <t>多能工化</t>
    <rPh sb="0" eb="1">
      <t>タ</t>
    </rPh>
    <rPh sb="3" eb="4">
      <t>カ</t>
    </rPh>
    <phoneticPr fontId="14"/>
  </si>
  <si>
    <t>様式２－１６</t>
    <phoneticPr fontId="2"/>
  </si>
  <si>
    <t>2-16</t>
  </si>
  <si>
    <t>2-17</t>
  </si>
  <si>
    <t>2-18</t>
  </si>
  <si>
    <t>2-19</t>
  </si>
  <si>
    <t>2-20</t>
  </si>
  <si>
    <t>R5</t>
  </si>
  <si>
    <t>（予備）</t>
    <rPh sb="1" eb="3">
      <t>ヨビ</t>
    </rPh>
    <phoneticPr fontId="2"/>
  </si>
  <si>
    <t>09</t>
    <phoneticPr fontId="2"/>
  </si>
  <si>
    <t>TR・多能工化研修期間（開始～終了≒途中離脱）</t>
    <rPh sb="3" eb="7">
      <t>タノウコウカ</t>
    </rPh>
    <rPh sb="7" eb="9">
      <t>ケンシュウ</t>
    </rPh>
    <rPh sb="9" eb="11">
      <t>キカン</t>
    </rPh>
    <rPh sb="12" eb="14">
      <t>カイシ</t>
    </rPh>
    <rPh sb="15" eb="17">
      <t>シュウリョウ</t>
    </rPh>
    <rPh sb="18" eb="20">
      <t>トチュウ</t>
    </rPh>
    <rPh sb="20" eb="22">
      <t>リダツ</t>
    </rPh>
    <phoneticPr fontId="2"/>
  </si>
  <si>
    <t>【備考】に、リース・レンタルしたものを記載してください。　例）トイレ、休憩所　等</t>
    <rPh sb="1" eb="3">
      <t>ビコウ</t>
    </rPh>
    <rPh sb="19" eb="21">
      <t>キサイ</t>
    </rPh>
    <rPh sb="29" eb="30">
      <t>レイ</t>
    </rPh>
    <rPh sb="35" eb="37">
      <t>キュウケイ</t>
    </rPh>
    <rPh sb="37" eb="38">
      <t>ジョ</t>
    </rPh>
    <rPh sb="39" eb="40">
      <t>トウ</t>
    </rPh>
    <phoneticPr fontId="7"/>
  </si>
  <si>
    <t>計上しない場合は理由を選択してください。</t>
    <rPh sb="0" eb="2">
      <t>ケイジョウ</t>
    </rPh>
    <rPh sb="5" eb="7">
      <t>バアイ</t>
    </rPh>
    <rPh sb="8" eb="10">
      <t>リユウ</t>
    </rPh>
    <rPh sb="11" eb="13">
      <t>センタク</t>
    </rPh>
    <phoneticPr fontId="73"/>
  </si>
  <si>
    <t>計上有無</t>
    <rPh sb="0" eb="2">
      <t>ケイジョウ</t>
    </rPh>
    <rPh sb="2" eb="4">
      <t>ウム</t>
    </rPh>
    <phoneticPr fontId="13"/>
  </si>
  <si>
    <t>FW</t>
    <phoneticPr fontId="13"/>
  </si>
  <si>
    <t>TR</t>
    <phoneticPr fontId="13"/>
  </si>
  <si>
    <t>FW1</t>
    <phoneticPr fontId="73"/>
  </si>
  <si>
    <t>FW2</t>
    <phoneticPr fontId="73"/>
  </si>
  <si>
    <t>FW3</t>
    <phoneticPr fontId="73"/>
  </si>
  <si>
    <t>対象作業種</t>
    <rPh sb="0" eb="2">
      <t>タイショウ</t>
    </rPh>
    <rPh sb="2" eb="4">
      <t>サギョウ</t>
    </rPh>
    <rPh sb="4" eb="5">
      <t>シュ</t>
    </rPh>
    <phoneticPr fontId="8"/>
  </si>
  <si>
    <t>③造林</t>
    <phoneticPr fontId="2"/>
  </si>
  <si>
    <t>④育林</t>
    <rPh sb="1" eb="3">
      <t>イクリン</t>
    </rPh>
    <phoneticPr fontId="2"/>
  </si>
  <si>
    <t>⑫森林保護対策</t>
    <phoneticPr fontId="2"/>
  </si>
  <si>
    <t>●</t>
  </si>
  <si>
    <t>●</t>
    <phoneticPr fontId="8"/>
  </si>
  <si>
    <t>-</t>
  </si>
  <si>
    <t>-</t>
    <phoneticPr fontId="8"/>
  </si>
  <si>
    <t>TR/FW</t>
    <phoneticPr fontId="8"/>
  </si>
  <si>
    <t>※変更計画（実績見込）、および実績報告（上期、年間）では、"2-10 指導員の未実施者"を除く</t>
    <rPh sb="1" eb="3">
      <t>ヘンコウ</t>
    </rPh>
    <rPh sb="3" eb="5">
      <t>ケイカク</t>
    </rPh>
    <rPh sb="6" eb="10">
      <t>ジッセキミコ</t>
    </rPh>
    <rPh sb="15" eb="17">
      <t>ジッセキ</t>
    </rPh>
    <rPh sb="17" eb="19">
      <t>ホウコク</t>
    </rPh>
    <rPh sb="20" eb="22">
      <t>カミキ</t>
    </rPh>
    <rPh sb="23" eb="25">
      <t>ネンカン</t>
    </rPh>
    <rPh sb="35" eb="37">
      <t>シドウ</t>
    </rPh>
    <rPh sb="39" eb="40">
      <t>ミ</t>
    </rPh>
    <phoneticPr fontId="8"/>
  </si>
  <si>
    <t>多能工化
（素材生産）</t>
    <rPh sb="0" eb="4">
      <t>タノウコウカ</t>
    </rPh>
    <rPh sb="6" eb="8">
      <t>ソザイ</t>
    </rPh>
    <rPh sb="8" eb="10">
      <t>セイサン</t>
    </rPh>
    <phoneticPr fontId="8"/>
  </si>
  <si>
    <t>多能工化
（造林）</t>
    <rPh sb="0" eb="4">
      <t>タノウコウカ</t>
    </rPh>
    <rPh sb="6" eb="8">
      <t>ゾウリン</t>
    </rPh>
    <phoneticPr fontId="8"/>
  </si>
  <si>
    <t>様式２－１５</t>
    <phoneticPr fontId="2"/>
  </si>
  <si>
    <r>
      <t>合計</t>
    </r>
    <r>
      <rPr>
        <b/>
        <sz val="11"/>
        <color indexed="10"/>
        <rFont val="ＭＳ Ｐゴシック"/>
        <family val="3"/>
        <charset val="128"/>
      </rPr>
      <t>（上限11万円／人）</t>
    </r>
    <rPh sb="3" eb="5">
      <t>ジョウゲン</t>
    </rPh>
    <rPh sb="7" eb="8">
      <t>マン</t>
    </rPh>
    <rPh sb="8" eb="9">
      <t>エン</t>
    </rPh>
    <rPh sb="10" eb="11">
      <t>ニン</t>
    </rPh>
    <phoneticPr fontId="4"/>
  </si>
  <si>
    <t>伐木等の業務に係る特別教育</t>
  </si>
  <si>
    <t>伐木等機械の運転の業務に係る特別教育</t>
  </si>
  <si>
    <t>走行集材機械の運転の業務に係る特別教育</t>
  </si>
  <si>
    <t>機械集材装置の運転の業務に係る特別教育</t>
  </si>
  <si>
    <t>簡易架線集材装置等の運転の業務に係る特別教育</t>
  </si>
  <si>
    <t>ショベルローダー等の運転の業務に係る特別教育</t>
  </si>
  <si>
    <t>荷役運搬機械等によるはい作業従事者に対する安全教育</t>
    <rPh sb="0" eb="2">
      <t>ニエキ</t>
    </rPh>
    <rPh sb="2" eb="4">
      <t>ウンパン</t>
    </rPh>
    <rPh sb="4" eb="6">
      <t>キカイ</t>
    </rPh>
    <rPh sb="6" eb="7">
      <t>トウ</t>
    </rPh>
    <rPh sb="14" eb="17">
      <t>ジュウジシャ</t>
    </rPh>
    <rPh sb="18" eb="19">
      <t>タイ</t>
    </rPh>
    <rPh sb="21" eb="23">
      <t>アンゼン</t>
    </rPh>
    <rPh sb="23" eb="25">
      <t>キョウイク</t>
    </rPh>
    <phoneticPr fontId="1"/>
  </si>
  <si>
    <t>つり上げ重量が１ｔ以上５ｔ未満のクレーンの玉掛け技能講習</t>
    <rPh sb="2" eb="3">
      <t>ア</t>
    </rPh>
    <rPh sb="4" eb="6">
      <t>ジュウリョウ</t>
    </rPh>
    <rPh sb="9" eb="11">
      <t>イジョウ</t>
    </rPh>
    <rPh sb="13" eb="15">
      <t>ミマン</t>
    </rPh>
    <phoneticPr fontId="1"/>
  </si>
  <si>
    <t>車両系建設機械（整地・運搬･積込用及び掘削用）運転技能講習</t>
  </si>
  <si>
    <t>車両系建設機械の運転業務に係る特別教育（３ｔ未満）</t>
    <rPh sb="10" eb="12">
      <t>ギョウム</t>
    </rPh>
    <rPh sb="13" eb="14">
      <t>カカ</t>
    </rPh>
    <rPh sb="15" eb="17">
      <t>トクベツ</t>
    </rPh>
    <rPh sb="17" eb="19">
      <t>キョウイク</t>
    </rPh>
    <rPh sb="22" eb="24">
      <t>ミマン</t>
    </rPh>
    <phoneticPr fontId="1"/>
  </si>
  <si>
    <t>不整地運搬車運転技能講習（１ｔ以上）</t>
    <rPh sb="15" eb="17">
      <t>イジョウ</t>
    </rPh>
    <phoneticPr fontId="1"/>
  </si>
  <si>
    <t>不整地運搬車の運転業務に係る特別教育（１ｔ未満）</t>
    <rPh sb="9" eb="11">
      <t>ギョウム</t>
    </rPh>
    <rPh sb="12" eb="13">
      <t>カカ</t>
    </rPh>
    <rPh sb="14" eb="18">
      <t>トクベツキョウイク</t>
    </rPh>
    <phoneticPr fontId="1"/>
  </si>
  <si>
    <t>②</t>
    <phoneticPr fontId="73"/>
  </si>
  <si>
    <t>・　チェーンソーを用いて行う伐木等の業務従事者安全衛生教育</t>
    <rPh sb="9" eb="10">
      <t>モチ</t>
    </rPh>
    <rPh sb="12" eb="13">
      <t>オコナ</t>
    </rPh>
    <rPh sb="14" eb="16">
      <t>バツボク</t>
    </rPh>
    <rPh sb="16" eb="17">
      <t>トウ</t>
    </rPh>
    <rPh sb="18" eb="20">
      <t>ギョウム</t>
    </rPh>
    <rPh sb="20" eb="23">
      <t>ジュウジシャ</t>
    </rPh>
    <rPh sb="23" eb="25">
      <t>アンゼン</t>
    </rPh>
    <rPh sb="25" eb="27">
      <t>エイセイ</t>
    </rPh>
    <rPh sb="27" eb="29">
      <t>キョウイク</t>
    </rPh>
    <phoneticPr fontId="1"/>
  </si>
  <si>
    <t>・　機械集材機装置運転業務従事者安全衛生教育</t>
    <rPh sb="6" eb="7">
      <t>キ</t>
    </rPh>
    <rPh sb="13" eb="16">
      <t>ジュウジシャ</t>
    </rPh>
    <rPh sb="16" eb="18">
      <t>アンゼン</t>
    </rPh>
    <rPh sb="18" eb="20">
      <t>エイセイ</t>
    </rPh>
    <phoneticPr fontId="1"/>
  </si>
  <si>
    <t>・　つり上げ重量が１ｔ未満のクレーンの玉掛け技能講習</t>
    <rPh sb="4" eb="5">
      <t>ア</t>
    </rPh>
    <rPh sb="6" eb="8">
      <t>ジュウリョウ</t>
    </rPh>
    <rPh sb="11" eb="13">
      <t>ミマン</t>
    </rPh>
    <phoneticPr fontId="1"/>
  </si>
  <si>
    <t>⇒</t>
    <phoneticPr fontId="73"/>
  </si>
  <si>
    <t>多能工化研修</t>
    <rPh sb="4" eb="6">
      <t>ケンシュウ</t>
    </rPh>
    <phoneticPr fontId="9"/>
  </si>
  <si>
    <t>多能工</t>
    <phoneticPr fontId="2"/>
  </si>
  <si>
    <t>FW研修を受けない事の確認</t>
    <rPh sb="2" eb="4">
      <t>ケンシュウ</t>
    </rPh>
    <rPh sb="5" eb="6">
      <t>ウ</t>
    </rPh>
    <rPh sb="9" eb="10">
      <t>コト</t>
    </rPh>
    <rPh sb="11" eb="13">
      <t>カクニン</t>
    </rPh>
    <phoneticPr fontId="73"/>
  </si>
  <si>
    <t>「緑の雇用」事業</t>
    <phoneticPr fontId="2"/>
  </si>
  <si>
    <t>区分に応じて書類名に引用</t>
    <rPh sb="0" eb="2">
      <t>クブン</t>
    </rPh>
    <rPh sb="3" eb="4">
      <t>オウ</t>
    </rPh>
    <rPh sb="6" eb="8">
      <t>ショルイ</t>
    </rPh>
    <rPh sb="8" eb="9">
      <t>メイ</t>
    </rPh>
    <rPh sb="10" eb="12">
      <t>インヨウ</t>
    </rPh>
    <phoneticPr fontId="4"/>
  </si>
  <si>
    <t>【多能工化（造林）】研修生リスト・技術習得推進費明細</t>
    <rPh sb="4" eb="5">
      <t>カ</t>
    </rPh>
    <rPh sb="6" eb="8">
      <t>ゾウリン</t>
    </rPh>
    <rPh sb="10" eb="13">
      <t>ケンシュウセイ</t>
    </rPh>
    <rPh sb="17" eb="19">
      <t>ギジュツ</t>
    </rPh>
    <rPh sb="19" eb="21">
      <t>シュウトク</t>
    </rPh>
    <rPh sb="21" eb="23">
      <t>スイシン</t>
    </rPh>
    <rPh sb="23" eb="24">
      <t>ヒ</t>
    </rPh>
    <rPh sb="24" eb="26">
      <t>メイサイ</t>
    </rPh>
    <phoneticPr fontId="2"/>
  </si>
  <si>
    <t>【多能工化（造林）】作業面積</t>
    <rPh sb="4" eb="5">
      <t>カ</t>
    </rPh>
    <rPh sb="6" eb="8">
      <t>ゾウリン</t>
    </rPh>
    <rPh sb="10" eb="12">
      <t>サギョウ</t>
    </rPh>
    <rPh sb="12" eb="14">
      <t>メンセキ</t>
    </rPh>
    <phoneticPr fontId="2"/>
  </si>
  <si>
    <t>【多能工化（伐採等）】研修生リスト・対象区分・作業工程</t>
    <rPh sb="4" eb="5">
      <t>カ</t>
    </rPh>
    <rPh sb="6" eb="8">
      <t>バッサイ</t>
    </rPh>
    <rPh sb="8" eb="9">
      <t>トウ</t>
    </rPh>
    <rPh sb="11" eb="14">
      <t>ケンシュウセイ</t>
    </rPh>
    <rPh sb="18" eb="20">
      <t>タイショウ</t>
    </rPh>
    <rPh sb="20" eb="22">
      <t>クブン</t>
    </rPh>
    <rPh sb="23" eb="25">
      <t>サギョウ</t>
    </rPh>
    <rPh sb="25" eb="27">
      <t>コウテイ</t>
    </rPh>
    <phoneticPr fontId="2"/>
  </si>
  <si>
    <t>【多能工化（伐採等）】技術習得推進費・技能講習等受講費明細</t>
    <rPh sb="4" eb="5">
      <t>カ</t>
    </rPh>
    <rPh sb="6" eb="8">
      <t>バッサイ</t>
    </rPh>
    <rPh sb="8" eb="9">
      <t>トウ</t>
    </rPh>
    <rPh sb="11" eb="18">
      <t>ギジュツシュウトクスイシンヒ</t>
    </rPh>
    <rPh sb="19" eb="21">
      <t>ギノウ</t>
    </rPh>
    <rPh sb="21" eb="23">
      <t>コウシュウ</t>
    </rPh>
    <rPh sb="23" eb="24">
      <t>トウ</t>
    </rPh>
    <rPh sb="24" eb="26">
      <t>ジュコウ</t>
    </rPh>
    <rPh sb="26" eb="27">
      <t>ヒ</t>
    </rPh>
    <rPh sb="27" eb="29">
      <t>メイサイ</t>
    </rPh>
    <phoneticPr fontId="2"/>
  </si>
  <si>
    <t>【多能工化】技術習得推進費は、10日以上研修を行った月が助成対象となります。</t>
    <phoneticPr fontId="2"/>
  </si>
  <si>
    <t>備考
(実地研修日数の
計画理由等)</t>
    <phoneticPr fontId="73"/>
  </si>
  <si>
    <r>
      <rPr>
        <b/>
        <sz val="12"/>
        <color rgb="FFFF0000"/>
        <rFont val="ＭＳ Ｐゴシック"/>
        <family val="3"/>
        <charset val="128"/>
        <scheme val="minor"/>
      </rPr>
      <t>※1</t>
    </r>
    <r>
      <rPr>
        <sz val="12"/>
        <color theme="1"/>
        <rFont val="ＭＳ Ｐゴシック"/>
        <family val="3"/>
        <charset val="128"/>
        <scheme val="minor"/>
      </rPr>
      <t>　多能工化実地研修（造林作業の技術等の習得）で作業する面積（実績時は、作業した面積）を入力してください。小数点以下2桁まで入力可能です。</t>
    </r>
    <rPh sb="6" eb="7">
      <t>カ</t>
    </rPh>
    <rPh sb="7" eb="9">
      <t>ジッチ</t>
    </rPh>
    <rPh sb="9" eb="11">
      <t>ケンシュウ</t>
    </rPh>
    <rPh sb="12" eb="14">
      <t>ゾウリン</t>
    </rPh>
    <rPh sb="14" eb="16">
      <t>サギョウ</t>
    </rPh>
    <rPh sb="17" eb="19">
      <t>ギジュツ</t>
    </rPh>
    <rPh sb="19" eb="20">
      <t>トウ</t>
    </rPh>
    <rPh sb="21" eb="23">
      <t>シュウトク</t>
    </rPh>
    <rPh sb="25" eb="27">
      <t>サギョウ</t>
    </rPh>
    <rPh sb="29" eb="31">
      <t>メンセキ</t>
    </rPh>
    <rPh sb="32" eb="35">
      <t>ジッセキジ</t>
    </rPh>
    <rPh sb="37" eb="39">
      <t>サギョウ</t>
    </rPh>
    <rPh sb="41" eb="43">
      <t>メンセキ</t>
    </rPh>
    <rPh sb="45" eb="47">
      <t>ニュウリョク</t>
    </rPh>
    <rPh sb="54" eb="59">
      <t>ショウスウテンイカ</t>
    </rPh>
    <rPh sb="60" eb="61">
      <t>ケタ</t>
    </rPh>
    <rPh sb="63" eb="65">
      <t>ニュウリョク</t>
    </rPh>
    <rPh sb="65" eb="67">
      <t>カノウ</t>
    </rPh>
    <phoneticPr fontId="2"/>
  </si>
  <si>
    <t>対象区分</t>
    <rPh sb="0" eb="2">
      <t>タイショウ</t>
    </rPh>
    <rPh sb="2" eb="4">
      <t>クブン</t>
    </rPh>
    <phoneticPr fontId="73"/>
  </si>
  <si>
    <t>（１）作業工程の変更区分</t>
    <rPh sb="3" eb="5">
      <t>サギョウ</t>
    </rPh>
    <rPh sb="5" eb="7">
      <t>コウテイ</t>
    </rPh>
    <rPh sb="8" eb="10">
      <t>ヘンコウ</t>
    </rPh>
    <rPh sb="10" eb="12">
      <t>クブン</t>
    </rPh>
    <phoneticPr fontId="73"/>
  </si>
  <si>
    <t>（２）従来の工程</t>
    <rPh sb="3" eb="5">
      <t>ジュウライ</t>
    </rPh>
    <rPh sb="6" eb="8">
      <t>コウテイ</t>
    </rPh>
    <phoneticPr fontId="73"/>
  </si>
  <si>
    <t>（３）新たな工程</t>
    <rPh sb="3" eb="4">
      <t>アラ</t>
    </rPh>
    <rPh sb="6" eb="8">
      <t>コウテイ</t>
    </rPh>
    <phoneticPr fontId="73"/>
  </si>
  <si>
    <t>多能工化研修＞対象区分（要件）</t>
    <rPh sb="0" eb="4">
      <t>タノウコウカ</t>
    </rPh>
    <rPh sb="4" eb="6">
      <t>ケンシュウ</t>
    </rPh>
    <rPh sb="7" eb="9">
      <t>タイショウ</t>
    </rPh>
    <rPh sb="9" eb="11">
      <t>クブン</t>
    </rPh>
    <rPh sb="12" eb="14">
      <t>ヨウケン</t>
    </rPh>
    <phoneticPr fontId="2"/>
  </si>
  <si>
    <t>リスト1</t>
    <phoneticPr fontId="2"/>
  </si>
  <si>
    <t>リスト2</t>
    <phoneticPr fontId="2"/>
  </si>
  <si>
    <t>造林作業のみを行う</t>
    <rPh sb="0" eb="2">
      <t>ゾウリン</t>
    </rPh>
    <rPh sb="2" eb="4">
      <t>サギョウ</t>
    </rPh>
    <rPh sb="7" eb="8">
      <t>オコナ</t>
    </rPh>
    <phoneticPr fontId="2"/>
  </si>
  <si>
    <t>林業経営体</t>
    <rPh sb="0" eb="2">
      <t>リンギョウ</t>
    </rPh>
    <rPh sb="2" eb="5">
      <t>ケイエイタイ</t>
    </rPh>
    <phoneticPr fontId="2"/>
  </si>
  <si>
    <t>素材生産を行う</t>
    <rPh sb="0" eb="2">
      <t>ソザイ</t>
    </rPh>
    <rPh sb="2" eb="4">
      <t>セイサン</t>
    </rPh>
    <rPh sb="5" eb="6">
      <t>オコナ</t>
    </rPh>
    <phoneticPr fontId="2"/>
  </si>
  <si>
    <t>作業班の現場技能者</t>
    <rPh sb="0" eb="3">
      <t>サギョウハン</t>
    </rPh>
    <rPh sb="4" eb="6">
      <t>ゲンバ</t>
    </rPh>
    <rPh sb="6" eb="9">
      <t>ギノウシャ</t>
    </rPh>
    <phoneticPr fontId="2"/>
  </si>
  <si>
    <t>林業経営体で現在従事する作業工程以外の工程に従事させる者</t>
    <rPh sb="0" eb="2">
      <t>リンギョウ</t>
    </rPh>
    <rPh sb="2" eb="5">
      <t>ケイエイタイ</t>
    </rPh>
    <rPh sb="6" eb="8">
      <t>ゲンザイ</t>
    </rPh>
    <rPh sb="8" eb="10">
      <t>ジュウジ</t>
    </rPh>
    <rPh sb="12" eb="14">
      <t>サギョウ</t>
    </rPh>
    <rPh sb="14" eb="16">
      <t>コウテイ</t>
    </rPh>
    <rPh sb="16" eb="18">
      <t>イガイ</t>
    </rPh>
    <rPh sb="19" eb="21">
      <t>コウテイ</t>
    </rPh>
    <rPh sb="22" eb="24">
      <t>ジュウジ</t>
    </rPh>
    <rPh sb="27" eb="28">
      <t>モノ</t>
    </rPh>
    <phoneticPr fontId="2"/>
  </si>
  <si>
    <t>作業班の現場技能者で現在従事する作業工程以外の工程に従事させる者</t>
    <rPh sb="0" eb="3">
      <t>サギョウハン</t>
    </rPh>
    <rPh sb="4" eb="6">
      <t>ゲンバ</t>
    </rPh>
    <rPh sb="6" eb="9">
      <t>ギノウシャ</t>
    </rPh>
    <phoneticPr fontId="2"/>
  </si>
  <si>
    <t>多能工化研修＞作業工程の変更区分</t>
    <rPh sb="0" eb="4">
      <t>タノウコウカ</t>
    </rPh>
    <rPh sb="4" eb="6">
      <t>ケンシュウ</t>
    </rPh>
    <rPh sb="7" eb="9">
      <t>サギョウ</t>
    </rPh>
    <rPh sb="9" eb="11">
      <t>コウテイ</t>
    </rPh>
    <rPh sb="12" eb="14">
      <t>ヘンコウ</t>
    </rPh>
    <rPh sb="14" eb="16">
      <t>クブン</t>
    </rPh>
    <phoneticPr fontId="2"/>
  </si>
  <si>
    <t>＜作業種の変更＞</t>
    <rPh sb="1" eb="3">
      <t>サギョウ</t>
    </rPh>
    <rPh sb="3" eb="4">
      <t>シュ</t>
    </rPh>
    <rPh sb="5" eb="7">
      <t>ヘンコウ</t>
    </rPh>
    <phoneticPr fontId="2"/>
  </si>
  <si>
    <t>＜新たな講習を必要とする同一作業種内の工程変更＞</t>
    <rPh sb="1" eb="2">
      <t>アラ</t>
    </rPh>
    <rPh sb="4" eb="6">
      <t>コウシュウ</t>
    </rPh>
    <rPh sb="7" eb="9">
      <t>ヒツヨウ</t>
    </rPh>
    <rPh sb="12" eb="14">
      <t>ドウイツ</t>
    </rPh>
    <rPh sb="14" eb="16">
      <t>サギョウ</t>
    </rPh>
    <rPh sb="16" eb="17">
      <t>シュ</t>
    </rPh>
    <rPh sb="17" eb="18">
      <t>ナイ</t>
    </rPh>
    <rPh sb="19" eb="21">
      <t>コウテイ</t>
    </rPh>
    <rPh sb="21" eb="23">
      <t>ヘンコウ</t>
    </rPh>
    <phoneticPr fontId="2"/>
  </si>
  <si>
    <t>多能工化研修の作業工程1　（作業種の変更）</t>
    <rPh sb="0" eb="4">
      <t>タノウコウカ</t>
    </rPh>
    <rPh sb="4" eb="6">
      <t>ケンシュウ</t>
    </rPh>
    <rPh sb="7" eb="9">
      <t>サギョウ</t>
    </rPh>
    <rPh sb="9" eb="11">
      <t>コウテイ</t>
    </rPh>
    <rPh sb="14" eb="16">
      <t>サギョウ</t>
    </rPh>
    <rPh sb="16" eb="17">
      <t>シュ</t>
    </rPh>
    <rPh sb="18" eb="20">
      <t>ヘンコウ</t>
    </rPh>
    <phoneticPr fontId="2"/>
  </si>
  <si>
    <t>変更前作業種　リスト</t>
    <rPh sb="0" eb="2">
      <t>ヘンコウ</t>
    </rPh>
    <rPh sb="2" eb="3">
      <t>マエ</t>
    </rPh>
    <rPh sb="3" eb="5">
      <t>サギョウ</t>
    </rPh>
    <rPh sb="5" eb="6">
      <t>シュ</t>
    </rPh>
    <phoneticPr fontId="2"/>
  </si>
  <si>
    <t>変更後作業種　リスト</t>
    <rPh sb="0" eb="2">
      <t>ヘンコウ</t>
    </rPh>
    <rPh sb="2" eb="3">
      <t>ゴ</t>
    </rPh>
    <rPh sb="3" eb="5">
      <t>サギョウ</t>
    </rPh>
    <rPh sb="5" eb="6">
      <t>シュ</t>
    </rPh>
    <phoneticPr fontId="2"/>
  </si>
  <si>
    <t>②森林調査･測量</t>
  </si>
  <si>
    <t>⑤伐倒(素材生産)</t>
  </si>
  <si>
    <t>③造林</t>
  </si>
  <si>
    <t>⑥造材(素材生産)</t>
  </si>
  <si>
    <t>④育林</t>
  </si>
  <si>
    <t>⑦集材(素材生産)</t>
  </si>
  <si>
    <t>⑧土場管理</t>
  </si>
  <si>
    <t>⑨輸送作業</t>
  </si>
  <si>
    <t>⑩森林作業道等維持管理</t>
  </si>
  <si>
    <t>⑬森林作業道開設</t>
  </si>
  <si>
    <t>⑫森林保護対策</t>
  </si>
  <si>
    <t>多能工化研修の作業工程2　（同一作業種内の工程変更）</t>
    <rPh sb="0" eb="4">
      <t>タノウコウカ</t>
    </rPh>
    <rPh sb="4" eb="6">
      <t>ケンシュウ</t>
    </rPh>
    <rPh sb="7" eb="9">
      <t>サギョウ</t>
    </rPh>
    <rPh sb="9" eb="11">
      <t>コウテイ</t>
    </rPh>
    <rPh sb="14" eb="16">
      <t>ドウイツ</t>
    </rPh>
    <rPh sb="16" eb="18">
      <t>サギョウ</t>
    </rPh>
    <rPh sb="18" eb="19">
      <t>シュ</t>
    </rPh>
    <rPh sb="19" eb="20">
      <t>ナイ</t>
    </rPh>
    <rPh sb="21" eb="23">
      <t>コウテイ</t>
    </rPh>
    <rPh sb="23" eb="25">
      <t>ヘンコウ</t>
    </rPh>
    <phoneticPr fontId="2"/>
  </si>
  <si>
    <t>チェーンソーによる造材</t>
    <rPh sb="9" eb="11">
      <t>ゾウザイ</t>
    </rPh>
    <phoneticPr fontId="2"/>
  </si>
  <si>
    <t>→</t>
    <phoneticPr fontId="2"/>
  </si>
  <si>
    <t>プロセッサ、ハーベスタ等による造材</t>
    <rPh sb="11" eb="12">
      <t>トウ</t>
    </rPh>
    <rPh sb="15" eb="17">
      <t>ゾウザイ</t>
    </rPh>
    <phoneticPr fontId="2"/>
  </si>
  <si>
    <t>車輌系集材</t>
    <rPh sb="0" eb="2">
      <t>シャリョウ</t>
    </rPh>
    <rPh sb="2" eb="3">
      <t>ケイ</t>
    </rPh>
    <rPh sb="3" eb="5">
      <t>シュウザイ</t>
    </rPh>
    <phoneticPr fontId="2"/>
  </si>
  <si>
    <t>架線集材</t>
    <rPh sb="0" eb="2">
      <t>カセン</t>
    </rPh>
    <rPh sb="2" eb="4">
      <t>シュウザイ</t>
    </rPh>
    <phoneticPr fontId="2"/>
  </si>
  <si>
    <t>車両系集材</t>
    <rPh sb="0" eb="2">
      <t>シャリョウ</t>
    </rPh>
    <rPh sb="2" eb="3">
      <t>ケイ</t>
    </rPh>
    <rPh sb="3" eb="5">
      <t>シュウザイ</t>
    </rPh>
    <phoneticPr fontId="2"/>
  </si>
  <si>
    <t>ショベルローダー等運転技能講習</t>
    <rPh sb="9" eb="11">
      <t>ウンテン</t>
    </rPh>
    <rPh sb="11" eb="13">
      <t>ギノウ</t>
    </rPh>
    <rPh sb="13" eb="15">
      <t>コウシュウ</t>
    </rPh>
    <phoneticPr fontId="73"/>
  </si>
  <si>
    <t>小型移動式クレーン運転技能講習（つり上げ荷重１ｔ以上５ｔ未満）</t>
    <rPh sb="18" eb="19">
      <t>ア</t>
    </rPh>
    <rPh sb="20" eb="22">
      <t>カジュウ</t>
    </rPh>
    <rPh sb="24" eb="26">
      <t>イジョウ</t>
    </rPh>
    <rPh sb="28" eb="30">
      <t>ミマン</t>
    </rPh>
    <phoneticPr fontId="73"/>
  </si>
  <si>
    <t>・　小型移動式クレーンの運転の業務に係る特別教育（つり上げ荷重１ｔ未満）</t>
    <rPh sb="2" eb="4">
      <t>コガタ</t>
    </rPh>
    <rPh sb="4" eb="6">
      <t>イドウ</t>
    </rPh>
    <rPh sb="6" eb="7">
      <t>シキ</t>
    </rPh>
    <rPh sb="12" eb="14">
      <t>ウンテン</t>
    </rPh>
    <rPh sb="15" eb="17">
      <t>ギョウム</t>
    </rPh>
    <rPh sb="18" eb="19">
      <t>カカワ</t>
    </rPh>
    <rPh sb="20" eb="22">
      <t>トクベツ</t>
    </rPh>
    <rPh sb="22" eb="24">
      <t>キョウイク</t>
    </rPh>
    <rPh sb="27" eb="28">
      <t>ア</t>
    </rPh>
    <rPh sb="29" eb="31">
      <t>カジュウ</t>
    </rPh>
    <rPh sb="33" eb="35">
      <t>ミマン</t>
    </rPh>
    <phoneticPr fontId="1"/>
  </si>
  <si>
    <t>理由区分（選択式）</t>
    <rPh sb="0" eb="2">
      <t>リユウ</t>
    </rPh>
    <rPh sb="2" eb="4">
      <t>クブン</t>
    </rPh>
    <rPh sb="5" eb="7">
      <t>センタク</t>
    </rPh>
    <rPh sb="7" eb="8">
      <t>シキ</t>
    </rPh>
    <phoneticPr fontId="18"/>
  </si>
  <si>
    <t>１．研修者の退職（退職理由不明）</t>
    <rPh sb="4" eb="5">
      <t>シャ</t>
    </rPh>
    <rPh sb="6" eb="8">
      <t>タイショク</t>
    </rPh>
    <rPh sb="9" eb="11">
      <t>タイショク</t>
    </rPh>
    <rPh sb="11" eb="13">
      <t>リユウ</t>
    </rPh>
    <rPh sb="13" eb="15">
      <t>フメイ</t>
    </rPh>
    <phoneticPr fontId="3"/>
  </si>
  <si>
    <t>１．研修者の退職（家族の病気等　家庭の事情）</t>
    <rPh sb="4" eb="5">
      <t>シャ</t>
    </rPh>
    <rPh sb="6" eb="8">
      <t>タイショク</t>
    </rPh>
    <rPh sb="16" eb="18">
      <t>カテイ</t>
    </rPh>
    <rPh sb="19" eb="21">
      <t>ジジョウ</t>
    </rPh>
    <phoneticPr fontId="3"/>
  </si>
  <si>
    <t>１．研修者の退職（給与・待遇等の不一致）</t>
    <rPh sb="4" eb="5">
      <t>シャ</t>
    </rPh>
    <rPh sb="6" eb="8">
      <t>タイショク</t>
    </rPh>
    <rPh sb="9" eb="11">
      <t>キュウヨ</t>
    </rPh>
    <rPh sb="12" eb="14">
      <t>タイグウ</t>
    </rPh>
    <rPh sb="14" eb="15">
      <t>トウ</t>
    </rPh>
    <rPh sb="16" eb="19">
      <t>フイッチ</t>
    </rPh>
    <phoneticPr fontId="3"/>
  </si>
  <si>
    <t>１．研修者の退職（体力・適性不足）</t>
    <rPh sb="4" eb="5">
      <t>シャ</t>
    </rPh>
    <rPh sb="6" eb="8">
      <t>タイショク</t>
    </rPh>
    <rPh sb="9" eb="11">
      <t>タイリョク</t>
    </rPh>
    <rPh sb="12" eb="14">
      <t>テキセイ</t>
    </rPh>
    <rPh sb="14" eb="16">
      <t>フソク</t>
    </rPh>
    <phoneticPr fontId="3"/>
  </si>
  <si>
    <t>１．研修者の退職（安全面への不安）</t>
  </si>
  <si>
    <t>１．研修者の退職（他の業種へ転職）</t>
  </si>
  <si>
    <t>１．研修者の退職（別の林業経営体へ転職）</t>
  </si>
  <si>
    <t>１．研修者の退職（その他の理由）</t>
    <rPh sb="4" eb="5">
      <t>シャ</t>
    </rPh>
    <rPh sb="6" eb="8">
      <t>タイショク</t>
    </rPh>
    <rPh sb="11" eb="12">
      <t>タ</t>
    </rPh>
    <rPh sb="13" eb="15">
      <t>リユウ</t>
    </rPh>
    <phoneticPr fontId="3"/>
  </si>
  <si>
    <t>２．退職以外の理由（林業部門以外への配置転換）</t>
    <rPh sb="2" eb="4">
      <t>タイショク</t>
    </rPh>
    <rPh sb="4" eb="6">
      <t>イガイ</t>
    </rPh>
    <rPh sb="7" eb="9">
      <t>リユウ</t>
    </rPh>
    <rPh sb="10" eb="12">
      <t>リンギョウ</t>
    </rPh>
    <rPh sb="12" eb="14">
      <t>ブモン</t>
    </rPh>
    <rPh sb="14" eb="16">
      <t>イガイ</t>
    </rPh>
    <rPh sb="18" eb="20">
      <t>ハイチ</t>
    </rPh>
    <rPh sb="20" eb="22">
      <t>テンカン</t>
    </rPh>
    <phoneticPr fontId="3"/>
  </si>
  <si>
    <t>２．退職以外の理由（助成対象作業種ができない）</t>
    <rPh sb="2" eb="4">
      <t>タイショク</t>
    </rPh>
    <rPh sb="4" eb="6">
      <t>イガイ</t>
    </rPh>
    <rPh sb="7" eb="9">
      <t>リユウ</t>
    </rPh>
    <rPh sb="10" eb="12">
      <t>ジョセイ</t>
    </rPh>
    <rPh sb="12" eb="14">
      <t>タイショウ</t>
    </rPh>
    <rPh sb="14" eb="16">
      <t>サギョウ</t>
    </rPh>
    <rPh sb="16" eb="17">
      <t>シュ</t>
    </rPh>
    <phoneticPr fontId="3"/>
  </si>
  <si>
    <t>２．退職以外の理由（指導員が配置できない）</t>
    <rPh sb="2" eb="4">
      <t>タイショク</t>
    </rPh>
    <rPh sb="4" eb="6">
      <t>イガイ</t>
    </rPh>
    <rPh sb="7" eb="9">
      <t>リユウ</t>
    </rPh>
    <phoneticPr fontId="3"/>
  </si>
  <si>
    <t>２．退職以外の理由（その他）</t>
    <rPh sb="2" eb="4">
      <t>タイショク</t>
    </rPh>
    <rPh sb="4" eb="6">
      <t>イガイ</t>
    </rPh>
    <rPh sb="7" eb="9">
      <t>リユウ</t>
    </rPh>
    <rPh sb="12" eb="13">
      <t>タ</t>
    </rPh>
    <phoneticPr fontId="3"/>
  </si>
  <si>
    <t>２．退職以外の理由（安全面への不安）</t>
  </si>
  <si>
    <t>理由区分</t>
    <rPh sb="0" eb="2">
      <t>リユウ</t>
    </rPh>
    <rPh sb="2" eb="4">
      <t>クブン</t>
    </rPh>
    <phoneticPr fontId="73"/>
  </si>
  <si>
    <t>離脱の内容（※複数の研修生が対象となる場合は、それぞれ分かるように記載すること。）</t>
    <rPh sb="0" eb="2">
      <t>リダツ</t>
    </rPh>
    <rPh sb="3" eb="5">
      <t>ナイヨウ</t>
    </rPh>
    <phoneticPr fontId="2"/>
  </si>
  <si>
    <t>福島県</t>
    <rPh sb="0" eb="3">
      <t>フクシマケン</t>
    </rPh>
    <phoneticPr fontId="17"/>
  </si>
  <si>
    <t>林業アカデミーふくしま</t>
    <rPh sb="0" eb="2">
      <t>リンギョウ</t>
    </rPh>
    <phoneticPr fontId="17"/>
  </si>
  <si>
    <t>静岡県立農林環境専門職大学短期大学部　（前身：静岡県立農林大学校）</t>
    <rPh sb="0" eb="2">
      <t>シズオカ</t>
    </rPh>
    <rPh sb="2" eb="4">
      <t>ケンリツ</t>
    </rPh>
    <rPh sb="4" eb="6">
      <t>ノウリン</t>
    </rPh>
    <rPh sb="6" eb="8">
      <t>カンキョウ</t>
    </rPh>
    <rPh sb="8" eb="10">
      <t>センモン</t>
    </rPh>
    <rPh sb="10" eb="11">
      <t>ショク</t>
    </rPh>
    <rPh sb="11" eb="13">
      <t>ダイガク</t>
    </rPh>
    <rPh sb="13" eb="16">
      <t>タンキダイ</t>
    </rPh>
    <rPh sb="16" eb="18">
      <t>ガクブ</t>
    </rPh>
    <rPh sb="20" eb="22">
      <t>ゼンシン</t>
    </rPh>
    <rPh sb="23" eb="25">
      <t>シズオカ</t>
    </rPh>
    <phoneticPr fontId="17"/>
  </si>
  <si>
    <t>愛媛県</t>
    <rPh sb="0" eb="3">
      <t>エヒメケン</t>
    </rPh>
    <phoneticPr fontId="17"/>
  </si>
  <si>
    <t>南予森林アカデミー</t>
    <rPh sb="0" eb="1">
      <t>ミナミ</t>
    </rPh>
    <rPh sb="1" eb="2">
      <t>ヨ</t>
    </rPh>
    <rPh sb="2" eb="4">
      <t>シンリン</t>
    </rPh>
    <phoneticPr fontId="17"/>
  </si>
  <si>
    <t>山梨県</t>
    <rPh sb="0" eb="3">
      <t>ヤマナシケン</t>
    </rPh>
    <phoneticPr fontId="17"/>
  </si>
  <si>
    <t>専門学校山梨県立農林大学校</t>
    <rPh sb="0" eb="2">
      <t>センモン</t>
    </rPh>
    <rPh sb="2" eb="4">
      <t>ガッコウ</t>
    </rPh>
    <rPh sb="4" eb="8">
      <t>ヤマナシケンリツ</t>
    </rPh>
    <rPh sb="8" eb="10">
      <t>ノウリン</t>
    </rPh>
    <rPh sb="10" eb="13">
      <t>ダイガッコウ</t>
    </rPh>
    <phoneticPr fontId="17"/>
  </si>
  <si>
    <r>
      <t>理由詳細（</t>
    </r>
    <r>
      <rPr>
        <b/>
        <u/>
        <sz val="12"/>
        <rFont val="ＭＳ Ｐ明朝"/>
        <family val="1"/>
        <charset val="128"/>
      </rPr>
      <t>どのような理由で何日間研修不能だったか</t>
    </r>
    <r>
      <rPr>
        <u/>
        <sz val="12"/>
        <rFont val="ＭＳ Ｐ明朝"/>
        <family val="1"/>
        <charset val="128"/>
      </rPr>
      <t>わかるよう</t>
    </r>
    <r>
      <rPr>
        <sz val="12"/>
        <rFont val="ＭＳ Ｐ明朝"/>
        <family val="1"/>
        <charset val="128"/>
      </rPr>
      <t>、1名ずつ具体的な経緯を記載すること）</t>
    </r>
    <rPh sb="0" eb="2">
      <t>リユウ</t>
    </rPh>
    <rPh sb="2" eb="4">
      <t>ショウサイ</t>
    </rPh>
    <rPh sb="10" eb="12">
      <t>リユウ</t>
    </rPh>
    <rPh sb="13" eb="16">
      <t>ナンニチカン</t>
    </rPh>
    <rPh sb="16" eb="18">
      <t>ケンシュウ</t>
    </rPh>
    <rPh sb="18" eb="20">
      <t>フノウ</t>
    </rPh>
    <rPh sb="31" eb="32">
      <t>メイ</t>
    </rPh>
    <rPh sb="34" eb="37">
      <t>グタイテキ</t>
    </rPh>
    <rPh sb="38" eb="40">
      <t>ケイイ</t>
    </rPh>
    <phoneticPr fontId="18"/>
  </si>
  <si>
    <t>研修生リスト・技術習得推進費明細
【多能工化（造林）】</t>
    <rPh sb="7" eb="9">
      <t>ギジュツ</t>
    </rPh>
    <rPh sb="9" eb="11">
      <t>シュウトク</t>
    </rPh>
    <rPh sb="11" eb="13">
      <t>スイシン</t>
    </rPh>
    <rPh sb="13" eb="14">
      <t>ヒ</t>
    </rPh>
    <rPh sb="14" eb="16">
      <t>メイサイ</t>
    </rPh>
    <rPh sb="18" eb="19">
      <t>タ</t>
    </rPh>
    <rPh sb="21" eb="22">
      <t>カ</t>
    </rPh>
    <rPh sb="23" eb="25">
      <t>ゾウリン</t>
    </rPh>
    <phoneticPr fontId="2"/>
  </si>
  <si>
    <t>研修生リスト・対象区分・作業工程
【多能工化（伐採等）】</t>
    <rPh sb="7" eb="9">
      <t>タイショウ</t>
    </rPh>
    <rPh sb="9" eb="11">
      <t>クブン</t>
    </rPh>
    <rPh sb="12" eb="14">
      <t>サギョウ</t>
    </rPh>
    <rPh sb="14" eb="16">
      <t>コウテイ</t>
    </rPh>
    <rPh sb="18" eb="19">
      <t>タ</t>
    </rPh>
    <rPh sb="21" eb="22">
      <t>カ</t>
    </rPh>
    <rPh sb="23" eb="25">
      <t>バッサイ</t>
    </rPh>
    <rPh sb="25" eb="26">
      <t>トウ</t>
    </rPh>
    <phoneticPr fontId="2"/>
  </si>
  <si>
    <t>技術習得推進費明細・技能講習等受講費明細
【多能工化（伐採等）】</t>
    <rPh sb="0" eb="2">
      <t>ギジュツ</t>
    </rPh>
    <rPh sb="2" eb="4">
      <t>シュウトク</t>
    </rPh>
    <rPh sb="4" eb="6">
      <t>スイシン</t>
    </rPh>
    <rPh sb="6" eb="7">
      <t>ヒ</t>
    </rPh>
    <rPh sb="7" eb="9">
      <t>メイサイ</t>
    </rPh>
    <rPh sb="10" eb="12">
      <t>ギノウ</t>
    </rPh>
    <rPh sb="12" eb="14">
      <t>コウシュウ</t>
    </rPh>
    <rPh sb="14" eb="15">
      <t>トウ</t>
    </rPh>
    <rPh sb="15" eb="17">
      <t>ジュコウ</t>
    </rPh>
    <rPh sb="17" eb="18">
      <t>ヒ</t>
    </rPh>
    <rPh sb="18" eb="20">
      <t>メイサイ</t>
    </rPh>
    <rPh sb="22" eb="23">
      <t>タ</t>
    </rPh>
    <rPh sb="25" eb="26">
      <t>カ</t>
    </rPh>
    <rPh sb="27" eb="29">
      <t>バッサイ</t>
    </rPh>
    <rPh sb="29" eb="30">
      <t>トウ</t>
    </rPh>
    <phoneticPr fontId="2"/>
  </si>
  <si>
    <t>技能講習等受講費明細</t>
    <rPh sb="8" eb="10">
      <t>メイサイ</t>
    </rPh>
    <phoneticPr fontId="73"/>
  </si>
  <si>
    <t>項番</t>
    <rPh sb="0" eb="2">
      <t>コウバン</t>
    </rPh>
    <phoneticPr fontId="73"/>
  </si>
  <si>
    <r>
      <t>●</t>
    </r>
    <r>
      <rPr>
        <b/>
        <sz val="9"/>
        <color rgb="FFFF0000"/>
        <rFont val="ＭＳ Ｐゴシック"/>
        <family val="3"/>
        <charset val="128"/>
        <scheme val="minor"/>
      </rPr>
      <t>（※1）</t>
    </r>
    <phoneticPr fontId="2"/>
  </si>
  <si>
    <r>
      <t>⑨輸送作業</t>
    </r>
    <r>
      <rPr>
        <b/>
        <sz val="11"/>
        <color indexed="10"/>
        <rFont val="ＭＳ Ｐゴシック"/>
        <family val="3"/>
        <charset val="128"/>
      </rPr>
      <t>（※2）</t>
    </r>
    <phoneticPr fontId="2"/>
  </si>
  <si>
    <r>
      <rPr>
        <b/>
        <sz val="11"/>
        <color indexed="10"/>
        <rFont val="ＭＳ Ｐゴシック"/>
        <family val="3"/>
        <charset val="128"/>
      </rPr>
      <t>※1</t>
    </r>
    <r>
      <rPr>
        <sz val="11"/>
        <color theme="1"/>
        <rFont val="ＭＳ Ｐゴシック"/>
        <family val="3"/>
        <charset val="128"/>
        <scheme val="minor"/>
      </rPr>
      <t xml:space="preserve"> 多能工化研修（造林作業の技術等の習得）については、伐り捨て間伐は対象外。</t>
    </r>
    <rPh sb="3" eb="6">
      <t>タノウコウ</t>
    </rPh>
    <rPh sb="10" eb="12">
      <t>ゾウリン</t>
    </rPh>
    <rPh sb="12" eb="14">
      <t>サギョウ</t>
    </rPh>
    <rPh sb="15" eb="17">
      <t>ギジュツ</t>
    </rPh>
    <rPh sb="17" eb="18">
      <t>トウ</t>
    </rPh>
    <rPh sb="19" eb="21">
      <t>シュウトク</t>
    </rPh>
    <rPh sb="28" eb="29">
      <t>キ</t>
    </rPh>
    <rPh sb="30" eb="31">
      <t>ス</t>
    </rPh>
    <rPh sb="32" eb="34">
      <t>カンバツ</t>
    </rPh>
    <rPh sb="35" eb="38">
      <t>タイショウガイ</t>
    </rPh>
    <phoneticPr fontId="2"/>
  </si>
  <si>
    <r>
      <rPr>
        <b/>
        <sz val="11"/>
        <color indexed="10"/>
        <rFont val="ＭＳ Ｐゴシック"/>
        <family val="3"/>
        <charset val="128"/>
      </rPr>
      <t>※2</t>
    </r>
    <r>
      <rPr>
        <sz val="11"/>
        <color theme="1"/>
        <rFont val="ＭＳ Ｐゴシック"/>
        <family val="3"/>
        <charset val="128"/>
        <scheme val="minor"/>
      </rPr>
      <t>　トラック等による土場から木材市場や製材所への丸太の運搬作業は対象外。</t>
    </r>
    <phoneticPr fontId="2"/>
  </si>
  <si>
    <t>カタログ34p～35p殺虫剤、クマよけ鈴・スプレー、防蜂ネット等</t>
    <rPh sb="11" eb="14">
      <t>サッチュウザイ</t>
    </rPh>
    <rPh sb="19" eb="20">
      <t>スズ</t>
    </rPh>
    <rPh sb="26" eb="27">
      <t>ボウ</t>
    </rPh>
    <rPh sb="27" eb="28">
      <t>ハチ</t>
    </rPh>
    <rPh sb="31" eb="32">
      <t>ナド</t>
    </rPh>
    <phoneticPr fontId="2"/>
  </si>
  <si>
    <t>ヒートベスト・防寒ベスト</t>
    <rPh sb="7" eb="9">
      <t>ボウカン</t>
    </rPh>
    <phoneticPr fontId="4"/>
  </si>
  <si>
    <t>くさび</t>
  </si>
  <si>
    <t>アシスト（作業軽減）ウェア</t>
    <rPh sb="5" eb="7">
      <t>サギョウ</t>
    </rPh>
    <rPh sb="7" eb="9">
      <t>ケイゲン</t>
    </rPh>
    <phoneticPr fontId="4"/>
  </si>
  <si>
    <t>ツールベルト・ツールバッグ</t>
  </si>
  <si>
    <t>セーフティーゴーグル</t>
  </si>
  <si>
    <t>とび</t>
  </si>
  <si>
    <t>フック</t>
  </si>
  <si>
    <t>インソール</t>
  </si>
  <si>
    <t>サスペンダー</t>
  </si>
  <si>
    <t>レインウェア</t>
  </si>
  <si>
    <t>カタログ15pサスペンダー</t>
  </si>
  <si>
    <t>カタログ31p～32pレインウェア</t>
  </si>
  <si>
    <t>TR4月開始の様式2で計上済みのため</t>
    <rPh sb="3" eb="4">
      <t>ガツ</t>
    </rPh>
    <rPh sb="4" eb="6">
      <t>カイシ</t>
    </rPh>
    <rPh sb="7" eb="9">
      <t>ヨウシキ</t>
    </rPh>
    <rPh sb="11" eb="13">
      <t>ケイジョウ</t>
    </rPh>
    <rPh sb="13" eb="14">
      <t>ズ</t>
    </rPh>
    <phoneticPr fontId="4"/>
  </si>
  <si>
    <t>様式２－１９</t>
    <phoneticPr fontId="9"/>
  </si>
  <si>
    <t>様式２－２０</t>
    <phoneticPr fontId="9"/>
  </si>
  <si>
    <t>合計
（税抜）</t>
    <rPh sb="4" eb="5">
      <t>ゼイ</t>
    </rPh>
    <rPh sb="5" eb="6">
      <t>ヌ</t>
    </rPh>
    <phoneticPr fontId="4"/>
  </si>
  <si>
    <t>R6</t>
  </si>
  <si>
    <t>R6</t>
    <phoneticPr fontId="4"/>
  </si>
  <si>
    <t>R4補正4-翌1月</t>
    <rPh sb="2" eb="4">
      <t>ホセイ</t>
    </rPh>
    <rPh sb="6" eb="7">
      <t>ヨク</t>
    </rPh>
    <rPh sb="8" eb="9">
      <t>ガツ</t>
    </rPh>
    <phoneticPr fontId="4"/>
  </si>
  <si>
    <t>FW研修期間（開始～終了≒途中離脱）</t>
    <rPh sb="2" eb="4">
      <t>ケンシュウ</t>
    </rPh>
    <rPh sb="4" eb="6">
      <t>キカン</t>
    </rPh>
    <rPh sb="7" eb="9">
      <t>カイシ</t>
    </rPh>
    <rPh sb="10" eb="12">
      <t>シュウリョウ</t>
    </rPh>
    <rPh sb="13" eb="15">
      <t>トチュウ</t>
    </rPh>
    <rPh sb="15" eb="17">
      <t>リダツ</t>
    </rPh>
    <phoneticPr fontId="2"/>
  </si>
  <si>
    <t>都道府県番号</t>
    <rPh sb="0" eb="4">
      <t>トドウフケン</t>
    </rPh>
    <rPh sb="4" eb="6">
      <t>バンゴウ</t>
    </rPh>
    <phoneticPr fontId="2"/>
  </si>
  <si>
    <t>機関番号</t>
    <rPh sb="0" eb="2">
      <t>キカン</t>
    </rPh>
    <rPh sb="2" eb="4">
      <t>バンゴウ</t>
    </rPh>
    <phoneticPr fontId="2"/>
  </si>
  <si>
    <t>FLFM研修受講年度選択リスト</t>
    <rPh sb="4" eb="6">
      <t>ケンシュウ</t>
    </rPh>
    <rPh sb="6" eb="8">
      <t>ジュコウ</t>
    </rPh>
    <rPh sb="8" eb="9">
      <t>ネン</t>
    </rPh>
    <rPh sb="9" eb="10">
      <t>ド</t>
    </rPh>
    <rPh sb="10" eb="12">
      <t>センタク</t>
    </rPh>
    <phoneticPr fontId="2"/>
  </si>
  <si>
    <r>
      <t>備考
（</t>
    </r>
    <r>
      <rPr>
        <b/>
        <sz val="11"/>
        <color rgb="FFFF0000"/>
        <rFont val="ＭＳ Ｐゴシック"/>
        <family val="3"/>
        <charset val="128"/>
      </rPr>
      <t>研修生の減、</t>
    </r>
    <r>
      <rPr>
        <sz val="11"/>
        <color indexed="8"/>
        <rFont val="ＭＳ Ｐゴシック"/>
        <family val="3"/>
        <charset val="128"/>
      </rPr>
      <t xml:space="preserve">
実地研修日数
の計画理由等）
</t>
    </r>
    <rPh sb="0" eb="2">
      <t>ビコウ</t>
    </rPh>
    <rPh sb="5" eb="8">
      <t>ケンシュウセイ</t>
    </rPh>
    <rPh sb="9" eb="10">
      <t>ゲン</t>
    </rPh>
    <rPh sb="12" eb="14">
      <t>ジッチ</t>
    </rPh>
    <rPh sb="14" eb="16">
      <t>ケンシュウ</t>
    </rPh>
    <rPh sb="16" eb="18">
      <t>ニッスウ</t>
    </rPh>
    <rPh sb="20" eb="22">
      <t>ケイカク</t>
    </rPh>
    <rPh sb="22" eb="24">
      <t>リユウ</t>
    </rPh>
    <rPh sb="24" eb="25">
      <t>トウ</t>
    </rPh>
    <phoneticPr fontId="2"/>
  </si>
  <si>
    <t>１．研修者の退職（人間関係、コミュニケーション不足）</t>
    <rPh sb="9" eb="11">
      <t>ニンゲン</t>
    </rPh>
    <rPh sb="11" eb="13">
      <t>カンケイ</t>
    </rPh>
    <rPh sb="23" eb="25">
      <t>フソク</t>
    </rPh>
    <phoneticPr fontId="3"/>
  </si>
  <si>
    <t>開始日 ※コメント要参照</t>
    <rPh sb="0" eb="3">
      <t>カイシビ</t>
    </rPh>
    <rPh sb="9" eb="10">
      <t>ヨウ</t>
    </rPh>
    <rPh sb="10" eb="12">
      <t>サンショウ</t>
    </rPh>
    <phoneticPr fontId="2"/>
  </si>
  <si>
    <t>【多能工化（伐採等）】　対象とならない講習等（再教育、経験者対象、技能講習修了者等）</t>
  </si>
  <si>
    <r>
      <t>【多能工化（伐採等）】　技能講習等受講費の上限は、研修生一人当たり11万円です。　</t>
    </r>
    <r>
      <rPr>
        <b/>
        <sz val="11"/>
        <color rgb="FFFF0000"/>
        <rFont val="ＭＳ Ｐゴシック"/>
        <family val="3"/>
        <charset val="128"/>
        <scheme val="minor"/>
      </rPr>
      <t>※税抜き金額を入力してください。</t>
    </r>
    <rPh sb="4" eb="5">
      <t>カ</t>
    </rPh>
    <rPh sb="12" eb="14">
      <t>ギノウ</t>
    </rPh>
    <rPh sb="14" eb="16">
      <t>コウシュウ</t>
    </rPh>
    <rPh sb="16" eb="17">
      <t>トウ</t>
    </rPh>
    <rPh sb="17" eb="19">
      <t>ジュコウ</t>
    </rPh>
    <rPh sb="19" eb="20">
      <t>ヒ</t>
    </rPh>
    <rPh sb="21" eb="23">
      <t>ジョウゲン</t>
    </rPh>
    <rPh sb="25" eb="28">
      <t>ケンシュウセイ</t>
    </rPh>
    <rPh sb="28" eb="30">
      <t>ヒトリ</t>
    </rPh>
    <rPh sb="30" eb="31">
      <t>ア</t>
    </rPh>
    <rPh sb="35" eb="37">
      <t>マンエン</t>
    </rPh>
    <rPh sb="42" eb="43">
      <t>ゼイ</t>
    </rPh>
    <rPh sb="43" eb="44">
      <t>ヌ</t>
    </rPh>
    <rPh sb="45" eb="47">
      <t>キンガク</t>
    </rPh>
    <rPh sb="48" eb="50">
      <t>ニュウリョク</t>
    </rPh>
    <phoneticPr fontId="4"/>
  </si>
  <si>
    <t>ＴＲ・多能工化研修(Ｒ５補正) 助成金請求書【上期】</t>
    <rPh sb="6" eb="7">
      <t>カ</t>
    </rPh>
    <phoneticPr fontId="2"/>
  </si>
  <si>
    <t>ＴＲ・多能工化研修(Ｒ５補正) 助成金請求書【年間】</t>
    <rPh sb="6" eb="7">
      <t>カ</t>
    </rPh>
    <phoneticPr fontId="2"/>
  </si>
  <si>
    <t>１．請求額</t>
    <rPh sb="2" eb="4">
      <t>セイキュウ</t>
    </rPh>
    <rPh sb="4" eb="5">
      <t>ガク</t>
    </rPh>
    <phoneticPr fontId="9"/>
  </si>
  <si>
    <t>２．承認計画</t>
    <rPh sb="2" eb="4">
      <t>ショウニン</t>
    </rPh>
    <rPh sb="4" eb="6">
      <t>ケイカク</t>
    </rPh>
    <phoneticPr fontId="9"/>
  </si>
  <si>
    <t>　円</t>
    <rPh sb="1" eb="2">
      <t>エン</t>
    </rPh>
    <phoneticPr fontId="2"/>
  </si>
  <si>
    <t>（内訳）</t>
    <rPh sb="1" eb="3">
      <t>ウチワケ</t>
    </rPh>
    <phoneticPr fontId="27"/>
  </si>
  <si>
    <t>（内訳）</t>
    <rPh sb="1" eb="3">
      <t>ウチワケ</t>
    </rPh>
    <phoneticPr fontId="9"/>
  </si>
  <si>
    <t>※3 離脱時、所属する林業経営体での就業状況（在職中、退職予定・退職済み）を選択して下さい</t>
    <rPh sb="3" eb="5">
      <t>リダツ</t>
    </rPh>
    <rPh sb="5" eb="6">
      <t>ジ</t>
    </rPh>
    <rPh sb="7" eb="9">
      <t>ショゾク</t>
    </rPh>
    <rPh sb="11" eb="13">
      <t>リンギョウ</t>
    </rPh>
    <rPh sb="13" eb="16">
      <t>ケイエイタイ</t>
    </rPh>
    <rPh sb="18" eb="20">
      <t>シュウギョウ</t>
    </rPh>
    <rPh sb="20" eb="22">
      <t>ジョウキョウ</t>
    </rPh>
    <rPh sb="23" eb="25">
      <t>ザイショク</t>
    </rPh>
    <rPh sb="25" eb="26">
      <t>チュウ</t>
    </rPh>
    <rPh sb="27" eb="29">
      <t>タイショク</t>
    </rPh>
    <rPh sb="29" eb="31">
      <t>ヨテイ</t>
    </rPh>
    <rPh sb="32" eb="35">
      <t>タイショクズ</t>
    </rPh>
    <rPh sb="38" eb="40">
      <t>センタク</t>
    </rPh>
    <rPh sb="42" eb="43">
      <t>クダ</t>
    </rPh>
    <phoneticPr fontId="2"/>
  </si>
  <si>
    <r>
      <t>離脱区分</t>
    </r>
    <r>
      <rPr>
        <vertAlign val="superscript"/>
        <sz val="12"/>
        <color theme="1"/>
        <rFont val="ＭＳ Ｐ明朝"/>
        <family val="1"/>
        <charset val="128"/>
      </rPr>
      <t>(※1)</t>
    </r>
    <phoneticPr fontId="2"/>
  </si>
  <si>
    <r>
      <t>就業状況</t>
    </r>
    <r>
      <rPr>
        <vertAlign val="superscript"/>
        <sz val="12"/>
        <color theme="1"/>
        <rFont val="ＭＳ Ｐ明朝"/>
        <family val="1"/>
        <charset val="128"/>
      </rPr>
      <t>(※3)</t>
    </r>
    <rPh sb="0" eb="2">
      <t>シュウギョウ</t>
    </rPh>
    <rPh sb="2" eb="4">
      <t>ジョウキョウ</t>
    </rPh>
    <phoneticPr fontId="2"/>
  </si>
  <si>
    <t>・様式11　FW研修離脱届</t>
    <rPh sb="1" eb="3">
      <t>ヨウシキ</t>
    </rPh>
    <rPh sb="8" eb="10">
      <t>ケンシュウ</t>
    </rPh>
    <rPh sb="10" eb="13">
      <t>リダツトドケ</t>
    </rPh>
    <phoneticPr fontId="2"/>
  </si>
  <si>
    <t>・様式13　FW研修中止届</t>
    <rPh sb="1" eb="3">
      <t>ヨウシキ</t>
    </rPh>
    <rPh sb="8" eb="10">
      <t>ケンシュウ</t>
    </rPh>
    <rPh sb="10" eb="12">
      <t>チュウシ</t>
    </rPh>
    <rPh sb="12" eb="13">
      <t>トドケ</t>
    </rPh>
    <phoneticPr fontId="2"/>
  </si>
  <si>
    <t>・様式18　TR多能工化研修中止届</t>
    <rPh sb="1" eb="3">
      <t>ヨウシキ</t>
    </rPh>
    <rPh sb="8" eb="11">
      <t>タノウコウ</t>
    </rPh>
    <rPh sb="11" eb="12">
      <t>カ</t>
    </rPh>
    <rPh sb="12" eb="14">
      <t>ケンシュウ</t>
    </rPh>
    <rPh sb="14" eb="16">
      <t>チュウシ</t>
    </rPh>
    <rPh sb="16" eb="17">
      <t>トドケ</t>
    </rPh>
    <phoneticPr fontId="2"/>
  </si>
  <si>
    <t>・様式14　研修日数減少理由書</t>
    <rPh sb="1" eb="3">
      <t>ヨウシキ</t>
    </rPh>
    <rPh sb="6" eb="8">
      <t>ケンシュウ</t>
    </rPh>
    <rPh sb="8" eb="10">
      <t>ニッスウ</t>
    </rPh>
    <rPh sb="10" eb="12">
      <t>ゲンショウ</t>
    </rPh>
    <rPh sb="12" eb="15">
      <t>リユウショ</t>
    </rPh>
    <phoneticPr fontId="2"/>
  </si>
  <si>
    <t>↓</t>
    <phoneticPr fontId="4"/>
  </si>
  <si>
    <t>最初に、様式1-2（申請時の定着率）を入力して下さい</t>
    <rPh sb="4" eb="6">
      <t>ヨウシキ</t>
    </rPh>
    <rPh sb="10" eb="12">
      <t>シンセイ</t>
    </rPh>
    <rPh sb="12" eb="13">
      <t>ジ</t>
    </rPh>
    <rPh sb="14" eb="17">
      <t>テイチャクリツ</t>
    </rPh>
    <phoneticPr fontId="4"/>
  </si>
  <si>
    <t>１．研修者の退職（体調不良・精神的不調・病気・ケガ等）</t>
    <rPh sb="4" eb="5">
      <t>シャ</t>
    </rPh>
    <rPh sb="6" eb="8">
      <t>タイショク</t>
    </rPh>
    <rPh sb="9" eb="11">
      <t>タイチョウ</t>
    </rPh>
    <rPh sb="11" eb="13">
      <t>フリョウ</t>
    </rPh>
    <rPh sb="14" eb="17">
      <t>セイシンテキ</t>
    </rPh>
    <rPh sb="17" eb="19">
      <t>フチョウ</t>
    </rPh>
    <rPh sb="20" eb="22">
      <t>ビョウキ</t>
    </rPh>
    <rPh sb="25" eb="26">
      <t>ナド</t>
    </rPh>
    <phoneticPr fontId="3"/>
  </si>
  <si>
    <t>２．退職以外の理由（体調不良・精神的不調・病気・ケガ等により研修継続できない）</t>
    <rPh sb="2" eb="4">
      <t>タイショク</t>
    </rPh>
    <rPh sb="4" eb="6">
      <t>イガイ</t>
    </rPh>
    <rPh sb="7" eb="9">
      <t>リユウ</t>
    </rPh>
    <rPh sb="10" eb="12">
      <t>タイチョウ</t>
    </rPh>
    <rPh sb="12" eb="14">
      <t>フリョウ</t>
    </rPh>
    <rPh sb="15" eb="18">
      <t>セイシンテキ</t>
    </rPh>
    <rPh sb="18" eb="20">
      <t>フチョウ</t>
    </rPh>
    <rPh sb="21" eb="23">
      <t>ビョウキ</t>
    </rPh>
    <rPh sb="26" eb="27">
      <t>トウ</t>
    </rPh>
    <rPh sb="30" eb="32">
      <t>ケンシュウ</t>
    </rPh>
    <rPh sb="32" eb="34">
      <t>ケイゾク</t>
    </rPh>
    <phoneticPr fontId="3"/>
  </si>
  <si>
    <t>カタログ37p杣ツールボックス、　カタログ外：ファイルゲージ、やすり</t>
    <rPh sb="7" eb="8">
      <t>ソマ</t>
    </rPh>
    <rPh sb="21" eb="22">
      <t>ソト</t>
    </rPh>
    <phoneticPr fontId="2"/>
  </si>
  <si>
    <t>２．退職以外の理由（体力・適性不足）</t>
  </si>
  <si>
    <t>２．退職以外の理由（家族の病気等　家庭の事情）</t>
  </si>
  <si>
    <t>２．退職以外の理由（人間関係、コミュニケーション不足）</t>
  </si>
  <si>
    <t>R5</t>
    <phoneticPr fontId="4"/>
  </si>
  <si>
    <t>R6</t>
    <phoneticPr fontId="4"/>
  </si>
  <si>
    <t>R7</t>
  </si>
  <si>
    <t>R7</t>
    <phoneticPr fontId="4"/>
  </si>
  <si>
    <t>R6補正4-5月</t>
    <rPh sb="2" eb="4">
      <t>ホセイ</t>
    </rPh>
    <rPh sb="7" eb="8">
      <t>ガツ</t>
    </rPh>
    <phoneticPr fontId="4"/>
  </si>
  <si>
    <t>R5補正4-翌1月</t>
    <rPh sb="2" eb="4">
      <t>ホセイ</t>
    </rPh>
    <rPh sb="6" eb="7">
      <t>ヨク</t>
    </rPh>
    <rPh sb="8" eb="9">
      <t>ガツ</t>
    </rPh>
    <phoneticPr fontId="4"/>
  </si>
  <si>
    <t>R4</t>
    <phoneticPr fontId="4"/>
  </si>
  <si>
    <t>発信日付（配付日～実績提出期限）</t>
    <rPh sb="0" eb="2">
      <t>ハッシン</t>
    </rPh>
    <rPh sb="2" eb="4">
      <t>ヒヅケ</t>
    </rPh>
    <rPh sb="5" eb="7">
      <t>ハイフ</t>
    </rPh>
    <rPh sb="7" eb="8">
      <t>ヒ</t>
    </rPh>
    <rPh sb="9" eb="11">
      <t>ジッセキ</t>
    </rPh>
    <rPh sb="11" eb="13">
      <t>テイシュツ</t>
    </rPh>
    <rPh sb="13" eb="15">
      <t>キゲン</t>
    </rPh>
    <phoneticPr fontId="2"/>
  </si>
  <si>
    <t>充当済のため購入せず</t>
  </si>
  <si>
    <t>その他（別途記載）</t>
  </si>
  <si>
    <t>FW用</t>
    <rPh sb="2" eb="3">
      <t>ヨウ</t>
    </rPh>
    <phoneticPr fontId="4"/>
  </si>
  <si>
    <t>TR用</t>
    <rPh sb="2" eb="3">
      <t>ヨウ</t>
    </rPh>
    <phoneticPr fontId="4"/>
  </si>
  <si>
    <t>カタログ3～4pヘルメット、カタログp33高所作業用ヘルメット、カタログp36防災面</t>
    <rPh sb="21" eb="23">
      <t>コウショ</t>
    </rPh>
    <rPh sb="23" eb="26">
      <t>サギョウヨウ</t>
    </rPh>
    <rPh sb="39" eb="41">
      <t>ボウサイ</t>
    </rPh>
    <rPh sb="41" eb="42">
      <t>メン</t>
    </rPh>
    <phoneticPr fontId="2"/>
  </si>
  <si>
    <t>カタログ8～9p衣類</t>
    <rPh sb="8" eb="10">
      <t>イルイ</t>
    </rPh>
    <phoneticPr fontId="2"/>
  </si>
  <si>
    <t>カタログ10pファン付き作業服</t>
    <rPh sb="10" eb="11">
      <t>ツ</t>
    </rPh>
    <rPh sb="12" eb="15">
      <t>サギョウフク</t>
    </rPh>
    <phoneticPr fontId="2"/>
  </si>
  <si>
    <t>カタログ27p脚絆</t>
    <rPh sb="7" eb="9">
      <t>キャハン</t>
    </rPh>
    <phoneticPr fontId="2"/>
  </si>
  <si>
    <t>カタログ20～22pチェーンソー防護ブーツ</t>
    <rPh sb="16" eb="18">
      <t>ボウゴ</t>
    </rPh>
    <phoneticPr fontId="2"/>
  </si>
  <si>
    <t>カタログ22pインソール</t>
    <phoneticPr fontId="4"/>
  </si>
  <si>
    <t>カタログ23p～26p足袋・長靴・安全靴</t>
    <rPh sb="11" eb="13">
      <t>タビ</t>
    </rPh>
    <rPh sb="14" eb="16">
      <t>ナガグツ</t>
    </rPh>
    <rPh sb="17" eb="19">
      <t>アンゼン</t>
    </rPh>
    <rPh sb="19" eb="20">
      <t>グツ</t>
    </rPh>
    <phoneticPr fontId="2"/>
  </si>
  <si>
    <t>カタログ28p腕カバー・手袋、　カタログ29p～30p手袋</t>
    <rPh sb="7" eb="8">
      <t>ウデ</t>
    </rPh>
    <rPh sb="12" eb="14">
      <t>テブクロ</t>
    </rPh>
    <phoneticPr fontId="2"/>
  </si>
  <si>
    <t>カタログ36pフェリングレバー、インパクトバー、ブレイキングバー、木回しベルト</t>
    <rPh sb="33" eb="34">
      <t>キ</t>
    </rPh>
    <rPh sb="34" eb="35">
      <t>マワ</t>
    </rPh>
    <phoneticPr fontId="2"/>
  </si>
  <si>
    <t>カタログ35pリフティングフック、リフティングトング・木材トング</t>
    <rPh sb="27" eb="29">
      <t>モクザイ</t>
    </rPh>
    <phoneticPr fontId="2"/>
  </si>
  <si>
    <t>カタログ36pハチェット、手斧　カタログ外　のこ、ハンマー</t>
    <rPh sb="13" eb="15">
      <t>テオノ</t>
    </rPh>
    <rPh sb="20" eb="21">
      <t>ソト</t>
    </rPh>
    <phoneticPr fontId="2"/>
  </si>
  <si>
    <t>カタログ36pアルミ両手とび</t>
    <rPh sb="10" eb="12">
      <t>リョウテ</t>
    </rPh>
    <phoneticPr fontId="2"/>
  </si>
  <si>
    <t>カタログ36pセーフティーゴーグル</t>
    <phoneticPr fontId="4"/>
  </si>
  <si>
    <t>カタログ37pロガーパック、ロガーフレームパック、バックパック、チェーンソーリュック</t>
    <phoneticPr fontId="4"/>
  </si>
  <si>
    <t>カタログ37pロガーツールベルト、ロガーツールバッグ、ほか</t>
    <phoneticPr fontId="4"/>
  </si>
  <si>
    <t>墜落防止用品・ハーネス</t>
    <rPh sb="0" eb="2">
      <t>ツイラク</t>
    </rPh>
    <rPh sb="2" eb="4">
      <t>ボウシ</t>
    </rPh>
    <rPh sb="4" eb="5">
      <t>ヨウ</t>
    </rPh>
    <rPh sb="5" eb="6">
      <t>ヒン</t>
    </rPh>
    <phoneticPr fontId="2"/>
  </si>
  <si>
    <t>カタログ33pフルハーネス、チェストハーネス、ジャイロランヤード、ハーボルほか</t>
    <phoneticPr fontId="2"/>
  </si>
  <si>
    <t>カタログ34pポイズンリムーバー、38pオリジナル救急セット</t>
    <rPh sb="25" eb="27">
      <t>キュウキュウ</t>
    </rPh>
    <phoneticPr fontId="2"/>
  </si>
  <si>
    <t>カタログ外：耳栓、イヤーマフ</t>
    <rPh sb="4" eb="5">
      <t>ソト</t>
    </rPh>
    <rPh sb="6" eb="8">
      <t>ミミセン</t>
    </rPh>
    <phoneticPr fontId="2"/>
  </si>
  <si>
    <t>カタログ外：ガイドレーザー、ガイドレベル　※R6年度まではカタログ掲載あり</t>
    <rPh sb="4" eb="5">
      <t>ガイ</t>
    </rPh>
    <rPh sb="24" eb="26">
      <t>ネンド</t>
    </rPh>
    <rPh sb="33" eb="35">
      <t>ケイサイ</t>
    </rPh>
    <phoneticPr fontId="4"/>
  </si>
  <si>
    <t>カタログ外：レーザーレンジファインダー</t>
    <rPh sb="4" eb="5">
      <t>ガイ</t>
    </rPh>
    <phoneticPr fontId="2"/>
  </si>
  <si>
    <t>カタログ外：トランシーバー、ホイッスルなど</t>
    <rPh sb="4" eb="5">
      <t>ガイ</t>
    </rPh>
    <phoneticPr fontId="2"/>
  </si>
  <si>
    <t>カタログ外：セーフエスケープ　※R4年度はカタログ掲載品</t>
    <rPh sb="4" eb="5">
      <t>ガイ</t>
    </rPh>
    <rPh sb="18" eb="20">
      <t>ネンド</t>
    </rPh>
    <rPh sb="25" eb="27">
      <t>ケイサイ</t>
    </rPh>
    <rPh sb="27" eb="28">
      <t>ヒン</t>
    </rPh>
    <phoneticPr fontId="2"/>
  </si>
  <si>
    <t>カタログ外：アシストギア腰ユニット　※R5年度はカタログ掲載品</t>
    <rPh sb="4" eb="5">
      <t>ガイ</t>
    </rPh>
    <rPh sb="12" eb="13">
      <t>コシ</t>
    </rPh>
    <phoneticPr fontId="2"/>
  </si>
  <si>
    <t>カタログ38pバスティング特殊くさび、安全くさび</t>
    <rPh sb="13" eb="15">
      <t>トクシュ</t>
    </rPh>
    <rPh sb="19" eb="21">
      <t>アンゼン</t>
    </rPh>
    <phoneticPr fontId="2"/>
  </si>
  <si>
    <t>カタログ4p　さわやかキャップ、インナーキャップ、防寒の達人</t>
    <rPh sb="25" eb="27">
      <t>ボウカン</t>
    </rPh>
    <rPh sb="28" eb="30">
      <t>タツジン</t>
    </rPh>
    <phoneticPr fontId="4"/>
  </si>
  <si>
    <t>カタログ9p　防寒対策用品</t>
    <rPh sb="7" eb="13">
      <t>ボウカンタイサクヨウヒン</t>
    </rPh>
    <phoneticPr fontId="4"/>
  </si>
  <si>
    <t>助成額　（上限：助成対象研修生数×８万円）</t>
    <rPh sb="15" eb="16">
      <t>スウ</t>
    </rPh>
    <phoneticPr fontId="13"/>
  </si>
  <si>
    <t>多能工化扱い合計</t>
    <rPh sb="2" eb="3">
      <t>コウ</t>
    </rPh>
    <phoneticPr fontId="2"/>
  </si>
  <si>
    <t>TR扱い合計</t>
    <rPh sb="2" eb="3">
      <t>アツカ</t>
    </rPh>
    <rPh sb="4" eb="6">
      <t>ゴウケイ</t>
    </rPh>
    <phoneticPr fontId="2"/>
  </si>
  <si>
    <t>R7合計
（TRFW多能工化）</t>
    <rPh sb="2" eb="4">
      <t>ゴウケイ</t>
    </rPh>
    <rPh sb="10" eb="13">
      <t>タノウコウ</t>
    </rPh>
    <rPh sb="13" eb="14">
      <t>カ</t>
    </rPh>
    <phoneticPr fontId="14"/>
  </si>
  <si>
    <r>
      <t xml:space="preserve">労災保険料
</t>
    </r>
    <r>
      <rPr>
        <sz val="8"/>
        <color theme="1"/>
        <rFont val="ＭＳ Ｐゴシック"/>
        <family val="3"/>
        <charset val="128"/>
        <scheme val="minor"/>
      </rPr>
      <t>（技術習得推進費×5.2 ％）</t>
    </r>
    <rPh sb="0" eb="2">
      <t>ロウサイ</t>
    </rPh>
    <rPh sb="2" eb="5">
      <t>ホケンリョウ</t>
    </rPh>
    <rPh sb="7" eb="9">
      <t>ギジュツ</t>
    </rPh>
    <rPh sb="9" eb="11">
      <t>シュウトク</t>
    </rPh>
    <rPh sb="11" eb="13">
      <t>スイシン</t>
    </rPh>
    <rPh sb="13" eb="14">
      <t>ヒ</t>
    </rPh>
    <phoneticPr fontId="2"/>
  </si>
  <si>
    <t>R6補正</t>
    <rPh sb="2" eb="4">
      <t>ホセイ</t>
    </rPh>
    <phoneticPr fontId="27"/>
  </si>
  <si>
    <t>令和６年度補正「緑の雇用」担い手確保支援事業</t>
    <rPh sb="8" eb="9">
      <t>ミドリ</t>
    </rPh>
    <rPh sb="10" eb="12">
      <t>コヨウ</t>
    </rPh>
    <rPh sb="13" eb="14">
      <t>ニナ</t>
    </rPh>
    <rPh sb="15" eb="16">
      <t>テ</t>
    </rPh>
    <rPh sb="16" eb="18">
      <t>カクホ</t>
    </rPh>
    <rPh sb="18" eb="20">
      <t>シエン</t>
    </rPh>
    <rPh sb="20" eb="22">
      <t>ジギョウ</t>
    </rPh>
    <phoneticPr fontId="27"/>
  </si>
  <si>
    <t>令和７年度「緑の雇用」担い手確保支援事業</t>
    <rPh sb="6" eb="7">
      <t>ミドリ</t>
    </rPh>
    <rPh sb="8" eb="10">
      <t>コヨウ</t>
    </rPh>
    <rPh sb="11" eb="12">
      <t>ニナ</t>
    </rPh>
    <rPh sb="13" eb="14">
      <t>テ</t>
    </rPh>
    <rPh sb="14" eb="16">
      <t>カクホ</t>
    </rPh>
    <rPh sb="16" eb="18">
      <t>シエン</t>
    </rPh>
    <rPh sb="18" eb="20">
      <t>ジギョウ</t>
    </rPh>
    <phoneticPr fontId="9"/>
  </si>
  <si>
    <t>R7緑</t>
    <rPh sb="2" eb="3">
      <t>ミドリ</t>
    </rPh>
    <phoneticPr fontId="9"/>
  </si>
  <si>
    <t>=IF('2-1(表紙)'!$J$3="","",'2-1(表紙)'!$J$3)</t>
    <phoneticPr fontId="27"/>
  </si>
  <si>
    <t>＜J2セルの数式を退避＞　※上期請求書を使用する際は、J2セルに再度以下の数式を設定すること。</t>
    <rPh sb="6" eb="8">
      <t>スウシキ</t>
    </rPh>
    <rPh sb="9" eb="11">
      <t>タイヒ</t>
    </rPh>
    <rPh sb="14" eb="16">
      <t>カミキ</t>
    </rPh>
    <rPh sb="16" eb="19">
      <t>セイキュウショ</t>
    </rPh>
    <rPh sb="20" eb="22">
      <t>シヨウ</t>
    </rPh>
    <rPh sb="24" eb="25">
      <t>サイ</t>
    </rPh>
    <rPh sb="32" eb="34">
      <t>サイド</t>
    </rPh>
    <rPh sb="34" eb="36">
      <t>イカ</t>
    </rPh>
    <rPh sb="37" eb="39">
      <t>スウシキ</t>
    </rPh>
    <rPh sb="40" eb="42">
      <t>セッテイ</t>
    </rPh>
    <phoneticPr fontId="27"/>
  </si>
  <si>
    <t>=IF('2-1(表紙)'!$J$3="","",'2-1(表紙)'!$J$3)</t>
    <phoneticPr fontId="9"/>
  </si>
  <si>
    <t>＜J2セルの数式を退避＞　※補正予算の請求書を使用する際は、J2セルに再度以下の数式を設定すること。</t>
    <rPh sb="6" eb="8">
      <t>スウシキ</t>
    </rPh>
    <rPh sb="9" eb="11">
      <t>タイヒ</t>
    </rPh>
    <rPh sb="14" eb="16">
      <t>ホセイ</t>
    </rPh>
    <rPh sb="16" eb="18">
      <t>ヨサン</t>
    </rPh>
    <rPh sb="19" eb="22">
      <t>セイキュウショ</t>
    </rPh>
    <rPh sb="23" eb="25">
      <t>シヨウ</t>
    </rPh>
    <rPh sb="27" eb="28">
      <t>サイ</t>
    </rPh>
    <rPh sb="35" eb="37">
      <t>サイド</t>
    </rPh>
    <rPh sb="37" eb="39">
      <t>イカ</t>
    </rPh>
    <rPh sb="40" eb="42">
      <t>スウシキ</t>
    </rPh>
    <rPh sb="43" eb="45">
      <t>セッテイ</t>
    </rPh>
    <phoneticPr fontId="27"/>
  </si>
  <si>
    <t>多能工化研修（R6補正）</t>
    <rPh sb="0" eb="1">
      <t>タ</t>
    </rPh>
    <rPh sb="3" eb="4">
      <t>カ</t>
    </rPh>
    <rPh sb="4" eb="6">
      <t>ケンシュウ</t>
    </rPh>
    <phoneticPr fontId="9"/>
  </si>
  <si>
    <t>TR研修（R6補正）</t>
    <rPh sb="2" eb="4">
      <t>ケンシュウ</t>
    </rPh>
    <phoneticPr fontId="9"/>
  </si>
  <si>
    <t>多能工化研修（R6補正）</t>
    <rPh sb="0" eb="1">
      <t>タ</t>
    </rPh>
    <rPh sb="3" eb="4">
      <t>カ</t>
    </rPh>
    <rPh sb="4" eb="6">
      <t>ケンシュウ</t>
    </rPh>
    <rPh sb="9" eb="11">
      <t>ホセイ</t>
    </rPh>
    <phoneticPr fontId="9"/>
  </si>
  <si>
    <t>TR研修（R6補正）</t>
    <rPh sb="2" eb="4">
      <t>ケンシュウ</t>
    </rPh>
    <rPh sb="7" eb="9">
      <t>ホセイ</t>
    </rPh>
    <phoneticPr fontId="9"/>
  </si>
  <si>
    <t>令和７年度「緑の雇用」担い手確保支援事業</t>
    <rPh sb="11" eb="12">
      <t>ニナ</t>
    </rPh>
    <rPh sb="13" eb="18">
      <t>テカクホシエン</t>
    </rPh>
    <phoneticPr fontId="2"/>
  </si>
  <si>
    <t>令和７年度「緑の雇用」担い手確保支援事業</t>
    <rPh sb="0" eb="2">
      <t>レイカズ</t>
    </rPh>
    <rPh sb="3" eb="5">
      <t>ネンド</t>
    </rPh>
    <rPh sb="11" eb="12">
      <t>ニナ</t>
    </rPh>
    <rPh sb="13" eb="20">
      <t>テカクホシエンジギョウ</t>
    </rPh>
    <phoneticPr fontId="2"/>
  </si>
  <si>
    <t>【修了年度】補正事業の場合は以下に置き換えて選択してください。（R4補正⇒R5を選択、R5補正⇒R6を選択、R6補正⇒R7を選択）</t>
    <rPh sb="1" eb="3">
      <t>シュウリョウ</t>
    </rPh>
    <rPh sb="3" eb="5">
      <t>ネンド</t>
    </rPh>
    <rPh sb="6" eb="8">
      <t>ホセイ</t>
    </rPh>
    <rPh sb="8" eb="10">
      <t>ジギョウ</t>
    </rPh>
    <rPh sb="11" eb="13">
      <t>バアイ</t>
    </rPh>
    <rPh sb="14" eb="16">
      <t>イカ</t>
    </rPh>
    <rPh sb="17" eb="18">
      <t>オ</t>
    </rPh>
    <rPh sb="19" eb="20">
      <t>カ</t>
    </rPh>
    <rPh sb="22" eb="24">
      <t>センタク</t>
    </rPh>
    <rPh sb="34" eb="36">
      <t>ホセイ</t>
    </rPh>
    <rPh sb="40" eb="42">
      <t>センタク</t>
    </rPh>
    <rPh sb="45" eb="47">
      <t>ホセイ</t>
    </rPh>
    <rPh sb="51" eb="53">
      <t>センタク</t>
    </rPh>
    <phoneticPr fontId="2"/>
  </si>
  <si>
    <r>
      <t xml:space="preserve">離脱年月日
</t>
    </r>
    <r>
      <rPr>
        <sz val="8"/>
        <color theme="1"/>
        <rFont val="ＭＳ Ｐ明朝"/>
        <family val="1"/>
        <charset val="128"/>
      </rPr>
      <t>（研修生の減となった日）</t>
    </r>
    <rPh sb="0" eb="2">
      <t>リダツ</t>
    </rPh>
    <rPh sb="2" eb="5">
      <t>ネンガッピ</t>
    </rPh>
    <rPh sb="7" eb="10">
      <t>ケンシュウセイ</t>
    </rPh>
    <rPh sb="11" eb="12">
      <t>ゲン</t>
    </rPh>
    <rPh sb="16" eb="17">
      <t>ヒ</t>
    </rPh>
    <phoneticPr fontId="2"/>
  </si>
  <si>
    <t>最低実施日数</t>
    <rPh sb="0" eb="2">
      <t>サイテイ</t>
    </rPh>
    <rPh sb="2" eb="4">
      <t>ジッシ</t>
    </rPh>
    <rPh sb="4" eb="6">
      <t>ニッスウ</t>
    </rPh>
    <phoneticPr fontId="18"/>
  </si>
  <si>
    <t>実績日数（Ｂ）</t>
    <rPh sb="0" eb="2">
      <t>ジッセキ</t>
    </rPh>
    <rPh sb="2" eb="4">
      <t>ニッスウ</t>
    </rPh>
    <phoneticPr fontId="18"/>
  </si>
  <si>
    <t>研修月数</t>
    <rPh sb="0" eb="2">
      <t>ケンシュウ</t>
    </rPh>
    <rPh sb="2" eb="4">
      <t>ツキスウ</t>
    </rPh>
    <phoneticPr fontId="2"/>
  </si>
  <si>
    <t>秋田県林業研究研修センター（愛称：秋田林業大学校）</t>
    <rPh sb="0" eb="3">
      <t>アキタケン</t>
    </rPh>
    <rPh sb="3" eb="5">
      <t>リンギョウ</t>
    </rPh>
    <rPh sb="5" eb="7">
      <t>ケンキュウ</t>
    </rPh>
    <rPh sb="7" eb="9">
      <t>ケンシュウ</t>
    </rPh>
    <rPh sb="14" eb="16">
      <t>アイショウ</t>
    </rPh>
    <rPh sb="17" eb="19">
      <t>アキタ</t>
    </rPh>
    <phoneticPr fontId="17"/>
  </si>
  <si>
    <t>都道府県</t>
    <rPh sb="0" eb="4">
      <t>トドウフケン</t>
    </rPh>
    <phoneticPr fontId="17"/>
  </si>
  <si>
    <t>学校名</t>
    <rPh sb="0" eb="3">
      <t>ガッコウメイ</t>
    </rPh>
    <phoneticPr fontId="17"/>
  </si>
  <si>
    <t>該当学科等</t>
    <rPh sb="0" eb="2">
      <t>ガイトウ</t>
    </rPh>
    <rPh sb="2" eb="4">
      <t>ガッカ</t>
    </rPh>
    <rPh sb="4" eb="5">
      <t>トウ</t>
    </rPh>
    <phoneticPr fontId="17"/>
  </si>
  <si>
    <t>林業・木材産業学科</t>
    <rPh sb="0" eb="2">
      <t>リンギョウ</t>
    </rPh>
    <rPh sb="3" eb="5">
      <t>モクザイ</t>
    </rPh>
    <rPh sb="5" eb="7">
      <t>サンギョウ</t>
    </rPh>
    <rPh sb="7" eb="9">
      <t>ガッカ</t>
    </rPh>
    <phoneticPr fontId="17"/>
  </si>
  <si>
    <t>秋田県林業トップランナー養成研修</t>
    <rPh sb="0" eb="3">
      <t>アキタケン</t>
    </rPh>
    <rPh sb="3" eb="5">
      <t>リンギョウ</t>
    </rPh>
    <rPh sb="12" eb="14">
      <t>ヨウセイ</t>
    </rPh>
    <rPh sb="14" eb="16">
      <t>ケンシュウ</t>
    </rPh>
    <phoneticPr fontId="17"/>
  </si>
  <si>
    <t>東北農林専門職大学付属農林大学校（旧：山形県立農林大学校）</t>
    <rPh sb="0" eb="2">
      <t>トウホク</t>
    </rPh>
    <rPh sb="2" eb="4">
      <t>ノウリン</t>
    </rPh>
    <rPh sb="4" eb="6">
      <t>センモン</t>
    </rPh>
    <rPh sb="6" eb="7">
      <t>ショク</t>
    </rPh>
    <rPh sb="7" eb="9">
      <t>ダイガク</t>
    </rPh>
    <rPh sb="9" eb="11">
      <t>フゾク</t>
    </rPh>
    <rPh sb="11" eb="13">
      <t>ノウリン</t>
    </rPh>
    <rPh sb="13" eb="16">
      <t>ダイガッコウ</t>
    </rPh>
    <rPh sb="17" eb="18">
      <t>キュウ</t>
    </rPh>
    <phoneticPr fontId="17"/>
  </si>
  <si>
    <t>林業経営学科</t>
    <rPh sb="0" eb="2">
      <t>リンギョウ</t>
    </rPh>
    <rPh sb="2" eb="4">
      <t>ケイエイ</t>
    </rPh>
    <rPh sb="4" eb="6">
      <t>ガッカ</t>
    </rPh>
    <phoneticPr fontId="17"/>
  </si>
  <si>
    <t>栃木県</t>
    <rPh sb="0" eb="2">
      <t>トチギ</t>
    </rPh>
    <phoneticPr fontId="17"/>
  </si>
  <si>
    <t>栃木県林業大学校</t>
    <rPh sb="0" eb="2">
      <t>トチギ</t>
    </rPh>
    <rPh sb="3" eb="5">
      <t>リンギョウ</t>
    </rPh>
    <phoneticPr fontId="17"/>
  </si>
  <si>
    <t>農林業ビジネス学科（森林コース）</t>
    <rPh sb="0" eb="3">
      <t>ノウリンギョウ</t>
    </rPh>
    <rPh sb="7" eb="9">
      <t>ガッカ</t>
    </rPh>
    <rPh sb="10" eb="12">
      <t>シンリン</t>
    </rPh>
    <phoneticPr fontId="17"/>
  </si>
  <si>
    <t>養成科森林学科</t>
    <rPh sb="0" eb="3">
      <t>ヨウセイカ</t>
    </rPh>
    <rPh sb="3" eb="5">
      <t>シンリン</t>
    </rPh>
    <rPh sb="5" eb="7">
      <t>ガッカ</t>
    </rPh>
    <phoneticPr fontId="17"/>
  </si>
  <si>
    <t>林学科</t>
    <rPh sb="0" eb="1">
      <t>ハヤシ</t>
    </rPh>
    <rPh sb="1" eb="3">
      <t>ガッカ</t>
    </rPh>
    <phoneticPr fontId="17"/>
  </si>
  <si>
    <t>森と木のクリエーター科、森と木のエンジニア科</t>
    <rPh sb="0" eb="1">
      <t>モリ</t>
    </rPh>
    <rPh sb="2" eb="3">
      <t>キ</t>
    </rPh>
    <rPh sb="10" eb="11">
      <t>カ</t>
    </rPh>
    <rPh sb="12" eb="13">
      <t>モリ</t>
    </rPh>
    <rPh sb="14" eb="15">
      <t>キ</t>
    </rPh>
    <rPh sb="21" eb="22">
      <t>カ</t>
    </rPh>
    <phoneticPr fontId="17"/>
  </si>
  <si>
    <t>生産科学科 林業コース</t>
    <rPh sb="0" eb="2">
      <t>セイサン</t>
    </rPh>
    <rPh sb="2" eb="3">
      <t>カ</t>
    </rPh>
    <rPh sb="3" eb="5">
      <t>ガッカ</t>
    </rPh>
    <rPh sb="6" eb="8">
      <t>リンギョウ</t>
    </rPh>
    <phoneticPr fontId="17"/>
  </si>
  <si>
    <t>森林林業科</t>
    <rPh sb="0" eb="2">
      <t>シンリン</t>
    </rPh>
    <rPh sb="2" eb="4">
      <t>リンギョウ</t>
    </rPh>
    <rPh sb="4" eb="5">
      <t>カ</t>
    </rPh>
    <phoneticPr fontId="17"/>
  </si>
  <si>
    <t>専攻科</t>
    <rPh sb="0" eb="3">
      <t>センコウカ</t>
    </rPh>
    <phoneticPr fontId="17"/>
  </si>
  <si>
    <t>フォレスター学科、森林作業員学科</t>
    <rPh sb="6" eb="8">
      <t>ガッカ</t>
    </rPh>
    <rPh sb="9" eb="11">
      <t>シンリン</t>
    </rPh>
    <rPh sb="11" eb="14">
      <t>サギョウイン</t>
    </rPh>
    <rPh sb="14" eb="16">
      <t>ガッカ</t>
    </rPh>
    <phoneticPr fontId="17"/>
  </si>
  <si>
    <t>林業研修部（林業経営コース）</t>
    <rPh sb="0" eb="2">
      <t>リンギョウ</t>
    </rPh>
    <rPh sb="2" eb="4">
      <t>ケンシュウ</t>
    </rPh>
    <rPh sb="4" eb="5">
      <t>ブ</t>
    </rPh>
    <rPh sb="6" eb="8">
      <t>リンギョウ</t>
    </rPh>
    <rPh sb="8" eb="10">
      <t>ケイエイ</t>
    </rPh>
    <phoneticPr fontId="17"/>
  </si>
  <si>
    <t>林業専修科</t>
    <rPh sb="0" eb="2">
      <t>リンギョウ</t>
    </rPh>
    <rPh sb="2" eb="5">
      <t>センシュウカ</t>
    </rPh>
    <phoneticPr fontId="17"/>
  </si>
  <si>
    <t>日南町立にちなん中国山地林業アカデミー</t>
    <rPh sb="0" eb="3">
      <t>ニチナンチョウ</t>
    </rPh>
    <rPh sb="3" eb="4">
      <t>リツ</t>
    </rPh>
    <rPh sb="8" eb="10">
      <t>チュウゴク</t>
    </rPh>
    <rPh sb="10" eb="12">
      <t>サンチ</t>
    </rPh>
    <rPh sb="12" eb="14">
      <t>リンギョウ</t>
    </rPh>
    <phoneticPr fontId="17"/>
  </si>
  <si>
    <t>林業科</t>
    <rPh sb="0" eb="2">
      <t>リンギョウ</t>
    </rPh>
    <rPh sb="2" eb="3">
      <t>カ</t>
    </rPh>
    <phoneticPr fontId="17"/>
  </si>
  <si>
    <t>三好林業アカデミー</t>
    <rPh sb="0" eb="2">
      <t>ミヨシ</t>
    </rPh>
    <phoneticPr fontId="17"/>
  </si>
  <si>
    <t>香川県</t>
    <rPh sb="0" eb="2">
      <t>カガワ</t>
    </rPh>
    <phoneticPr fontId="17"/>
  </si>
  <si>
    <t>香川県立農業大学校</t>
    <rPh sb="0" eb="3">
      <t>カガワケン</t>
    </rPh>
    <rPh sb="3" eb="4">
      <t>リツ</t>
    </rPh>
    <rPh sb="4" eb="6">
      <t>ノウギョウ</t>
    </rPh>
    <rPh sb="6" eb="9">
      <t>ダイガッコウ</t>
    </rPh>
    <phoneticPr fontId="17"/>
  </si>
  <si>
    <t>林業・造園緑化コース</t>
    <rPh sb="0" eb="2">
      <t>リンギョウ</t>
    </rPh>
    <rPh sb="3" eb="5">
      <t>ゾウエン</t>
    </rPh>
    <rPh sb="5" eb="7">
      <t>リョッカ</t>
    </rPh>
    <phoneticPr fontId="17"/>
  </si>
  <si>
    <t>基礎課程、専攻課程</t>
    <rPh sb="0" eb="2">
      <t>キソ</t>
    </rPh>
    <rPh sb="2" eb="4">
      <t>カテイ</t>
    </rPh>
    <rPh sb="5" eb="7">
      <t>センコウ</t>
    </rPh>
    <rPh sb="7" eb="9">
      <t>カテイ</t>
    </rPh>
    <phoneticPr fontId="17"/>
  </si>
  <si>
    <t>長期課程</t>
    <rPh sb="0" eb="2">
      <t>チョウキ</t>
    </rPh>
    <rPh sb="2" eb="4">
      <t>カテイ</t>
    </rPh>
    <phoneticPr fontId="17"/>
  </si>
  <si>
    <r>
      <t xml:space="preserve">実地研修日数達成の確認
</t>
    </r>
    <r>
      <rPr>
        <sz val="11"/>
        <color indexed="10"/>
        <rFont val="ＭＳ Ｐゴシック"/>
        <family val="3"/>
        <charset val="128"/>
      </rPr>
      <t>(年間実績時)</t>
    </r>
    <rPh sb="0" eb="2">
      <t>ジッチ</t>
    </rPh>
    <rPh sb="2" eb="4">
      <t>ケンシュウ</t>
    </rPh>
    <rPh sb="4" eb="6">
      <t>ニッスウ</t>
    </rPh>
    <rPh sb="6" eb="8">
      <t>タッセイ</t>
    </rPh>
    <rPh sb="9" eb="11">
      <t>カクニン</t>
    </rPh>
    <rPh sb="13" eb="15">
      <t>ネンカン</t>
    </rPh>
    <rPh sb="15" eb="17">
      <t>ジッセキ</t>
    </rPh>
    <rPh sb="17" eb="18">
      <t>ジ</t>
    </rPh>
    <phoneticPr fontId="2"/>
  </si>
  <si>
    <r>
      <t>※1 離脱区分”</t>
    </r>
    <r>
      <rPr>
        <b/>
        <sz val="10"/>
        <color indexed="8"/>
        <rFont val="ＭＳ Ｐ明朝"/>
        <family val="1"/>
        <charset val="128"/>
      </rPr>
      <t>研修生の減</t>
    </r>
    <r>
      <rPr>
        <sz val="10"/>
        <color indexed="8"/>
        <rFont val="ＭＳ Ｐ明朝"/>
        <family val="1"/>
        <charset val="128"/>
      </rPr>
      <t>”とは、研修生が研修実施計画書承認日に遡って取り止めること</t>
    </r>
    <rPh sb="3" eb="5">
      <t>リダツ</t>
    </rPh>
    <rPh sb="5" eb="7">
      <t>クブン</t>
    </rPh>
    <rPh sb="10" eb="11">
      <t>セイ</t>
    </rPh>
    <phoneticPr fontId="2"/>
  </si>
  <si>
    <r>
      <t>集合研修修了の確認</t>
    </r>
    <r>
      <rPr>
        <b/>
        <sz val="10"/>
        <color rgb="FF0000CC"/>
        <rFont val="ＭＳ Ｐゴシック"/>
        <family val="3"/>
        <charset val="128"/>
      </rPr>
      <t>（随時）</t>
    </r>
    <rPh sb="0" eb="2">
      <t>シュウゴウ</t>
    </rPh>
    <rPh sb="2" eb="4">
      <t>ケンシュウ</t>
    </rPh>
    <rPh sb="4" eb="6">
      <t>シュウリョウ</t>
    </rPh>
    <rPh sb="7" eb="9">
      <t>カクニン</t>
    </rPh>
    <rPh sb="10" eb="12">
      <t>ズイジ</t>
    </rPh>
    <phoneticPr fontId="2"/>
  </si>
  <si>
    <t>①離脱者情報（研修区分、氏名、離脱区分、研修から離脱した年月日、集合研修の修了状況、就業状況）</t>
    <rPh sb="1" eb="4">
      <t>リダツシャ</t>
    </rPh>
    <rPh sb="4" eb="6">
      <t>ジョウホウ</t>
    </rPh>
    <rPh sb="7" eb="9">
      <t>ケンシュウ</t>
    </rPh>
    <rPh sb="9" eb="11">
      <t>クブン</t>
    </rPh>
    <rPh sb="12" eb="14">
      <t>シメイ</t>
    </rPh>
    <rPh sb="15" eb="17">
      <t>リダツ</t>
    </rPh>
    <rPh sb="17" eb="19">
      <t>クブン</t>
    </rPh>
    <rPh sb="20" eb="22">
      <t>ケンシュウ</t>
    </rPh>
    <rPh sb="24" eb="26">
      <t>リダツ</t>
    </rPh>
    <rPh sb="28" eb="31">
      <t>ネンガッピ</t>
    </rPh>
    <rPh sb="32" eb="34">
      <t>シュウゴウ</t>
    </rPh>
    <rPh sb="34" eb="36">
      <t>ケンシュウ</t>
    </rPh>
    <rPh sb="37" eb="39">
      <t>シュウリョウ</t>
    </rPh>
    <rPh sb="39" eb="41">
      <t>ジョウキョウ</t>
    </rPh>
    <rPh sb="42" eb="44">
      <t>シュウギョウ</t>
    </rPh>
    <rPh sb="44" eb="46">
      <t>ジョウキョウ</t>
    </rPh>
    <phoneticPr fontId="2"/>
  </si>
  <si>
    <r>
      <t>※2 離脱時点で</t>
    </r>
    <r>
      <rPr>
        <b/>
        <u/>
        <sz val="10"/>
        <color theme="1"/>
        <rFont val="ＭＳ Ｐ明朝"/>
        <family val="1"/>
        <charset val="128"/>
      </rPr>
      <t>集合研修を</t>
    </r>
    <r>
      <rPr>
        <sz val="10"/>
        <color theme="1"/>
        <rFont val="ＭＳ Ｐ明朝"/>
        <family val="1"/>
        <charset val="128"/>
      </rPr>
      <t>修了している場合は「修了」、未修了の場合は「未修了」を選択して下さい</t>
    </r>
    <rPh sb="3" eb="5">
      <t>リダツ</t>
    </rPh>
    <rPh sb="5" eb="7">
      <t>ジテン</t>
    </rPh>
    <rPh sb="8" eb="10">
      <t>シュウゴウ</t>
    </rPh>
    <rPh sb="10" eb="12">
      <t>ケンシュウ</t>
    </rPh>
    <rPh sb="13" eb="15">
      <t>シュウリョウ</t>
    </rPh>
    <rPh sb="19" eb="21">
      <t>バアイ</t>
    </rPh>
    <rPh sb="23" eb="25">
      <t>シュウリョウ</t>
    </rPh>
    <rPh sb="27" eb="28">
      <t>ミ</t>
    </rPh>
    <rPh sb="28" eb="30">
      <t>シュウリョウ</t>
    </rPh>
    <rPh sb="31" eb="33">
      <t>バアイ</t>
    </rPh>
    <rPh sb="35" eb="36">
      <t>ミ</t>
    </rPh>
    <rPh sb="36" eb="38">
      <t>シュウリョウ</t>
    </rPh>
    <rPh sb="40" eb="42">
      <t>センタク</t>
    </rPh>
    <rPh sb="44" eb="45">
      <t>クダ</t>
    </rPh>
    <phoneticPr fontId="2"/>
  </si>
  <si>
    <t>最低実施日数</t>
    <rPh sb="0" eb="2">
      <t>サイテイ</t>
    </rPh>
    <rPh sb="2" eb="4">
      <t>ジッシ</t>
    </rPh>
    <rPh sb="4" eb="6">
      <t>ニッスウ</t>
    </rPh>
    <phoneticPr fontId="18"/>
  </si>
  <si>
    <t>計画日数</t>
    <rPh sb="0" eb="2">
      <t>ケイカク</t>
    </rPh>
    <rPh sb="2" eb="4">
      <t>ニッスウ</t>
    </rPh>
    <phoneticPr fontId="18"/>
  </si>
  <si>
    <r>
      <rPr>
        <b/>
        <sz val="9"/>
        <color theme="1"/>
        <rFont val="ＭＳ Ｐ明朝"/>
        <family val="1"/>
        <charset val="128"/>
      </rPr>
      <t>集合研修</t>
    </r>
    <r>
      <rPr>
        <sz val="9"/>
        <color theme="1"/>
        <rFont val="ＭＳ Ｐ明朝"/>
        <family val="1"/>
        <charset val="128"/>
      </rPr>
      <t>の
修了状況</t>
    </r>
    <r>
      <rPr>
        <vertAlign val="superscript"/>
        <sz val="9"/>
        <color theme="1"/>
        <rFont val="ＭＳ Ｐ明朝"/>
        <family val="1"/>
        <charset val="128"/>
      </rPr>
      <t>（※2）</t>
    </r>
    <rPh sb="0" eb="2">
      <t>シュウゴウ</t>
    </rPh>
    <rPh sb="2" eb="4">
      <t>ケンシュウ</t>
    </rPh>
    <rPh sb="6" eb="8">
      <t>シュウリョウ</t>
    </rPh>
    <rPh sb="8" eb="10">
      <t>ジョウキョウ</t>
    </rPh>
    <phoneticPr fontId="73"/>
  </si>
  <si>
    <t>２．退職以外の理由（実地研修日数の未達成）</t>
    <rPh sb="2" eb="4">
      <t>タイショク</t>
    </rPh>
    <rPh sb="4" eb="6">
      <t>イガイ</t>
    </rPh>
    <rPh sb="7" eb="9">
      <t>リユウ</t>
    </rPh>
    <rPh sb="10" eb="12">
      <t>ジッチ</t>
    </rPh>
    <rPh sb="12" eb="14">
      <t>ケンシュウ</t>
    </rPh>
    <rPh sb="14" eb="16">
      <t>ニッスウ</t>
    </rPh>
    <rPh sb="17" eb="20">
      <t>ミタッセイ</t>
    </rPh>
    <phoneticPr fontId="3"/>
  </si>
  <si>
    <t>２．退職以外の理由（集合研修の座学・実習の未修了）</t>
    <rPh sb="2" eb="4">
      <t>タイショク</t>
    </rPh>
    <rPh sb="4" eb="6">
      <t>イガイ</t>
    </rPh>
    <rPh sb="7" eb="9">
      <t>リユウ</t>
    </rPh>
    <rPh sb="10" eb="12">
      <t>シュウゴウ</t>
    </rPh>
    <rPh sb="12" eb="14">
      <t>ケンシュウ</t>
    </rPh>
    <rPh sb="15" eb="17">
      <t>ザガク</t>
    </rPh>
    <rPh sb="18" eb="20">
      <t>ジッシュウ</t>
    </rPh>
    <rPh sb="21" eb="22">
      <t>ミ</t>
    </rPh>
    <rPh sb="22" eb="24">
      <t>シュウリョウ</t>
    </rPh>
    <phoneticPr fontId="3"/>
  </si>
  <si>
    <t>R7緑</t>
    <rPh sb="2" eb="3">
      <t>ミドリ</t>
    </rPh>
    <phoneticPr fontId="2"/>
  </si>
  <si>
    <r>
      <t>　承認を受けた「緑の雇用」担い手確保支援事業によるＦＷ研修について、都合により離脱（</t>
    </r>
    <r>
      <rPr>
        <b/>
        <sz val="12"/>
        <color indexed="8"/>
        <rFont val="ＭＳ Ｐ明朝"/>
        <family val="1"/>
        <charset val="128"/>
      </rPr>
      <t>研修生の減</t>
    </r>
    <r>
      <rPr>
        <sz val="12"/>
        <color indexed="8"/>
        <rFont val="ＭＳ Ｐ明朝"/>
        <family val="1"/>
        <charset val="128"/>
      </rPr>
      <t>）とせざるを得なくなりましたので、下記のとおり届け出します。</t>
    </r>
    <rPh sb="13" eb="14">
      <t>ニナ</t>
    </rPh>
    <rPh sb="15" eb="16">
      <t>テ</t>
    </rPh>
    <rPh sb="16" eb="18">
      <t>カクホ</t>
    </rPh>
    <rPh sb="18" eb="20">
      <t>シエン</t>
    </rPh>
    <phoneticPr fontId="2"/>
  </si>
  <si>
    <t>就業前長期研修</t>
    <rPh sb="0" eb="2">
      <t>シュウギョウ</t>
    </rPh>
    <rPh sb="2" eb="3">
      <t>マエ</t>
    </rPh>
    <rPh sb="3" eb="5">
      <t>チョウキ</t>
    </rPh>
    <rPh sb="5" eb="7">
      <t>ケンシュウ</t>
    </rPh>
    <phoneticPr fontId="17"/>
  </si>
  <si>
    <t>長期コース</t>
    <rPh sb="0" eb="2">
      <t>チョウキ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</si>
</sst>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
    <numFmt numFmtId="177" formatCode="0_ "/>
    <numFmt numFmtId="178" formatCode="0_ ;[Red]\-0\ "/>
    <numFmt numFmtId="179" formatCode="#,##0.0;[Red]\-#,##0.0"/>
    <numFmt numFmtId="180" formatCode="[$-411]ge\.m\.d;@"/>
    <numFmt numFmtId="181" formatCode="#,##0_);[Red]\(#,##0\)"/>
    <numFmt numFmtId="182" formatCode="0_);[Red]\(0\)"/>
    <numFmt numFmtId="183" formatCode="#,##0_ "/>
    <numFmt numFmtId="184" formatCode="yyyy&quot;年&quot;m&quot;月&quot;d&quot;日&quot;;@"/>
    <numFmt numFmtId="185" formatCode="0.0%"/>
    <numFmt numFmtId="186" formatCode="0.00_ "/>
    <numFmt numFmtId="187" formatCode="General;General;"/>
  </numFmts>
  <fonts count="10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4"/>
      <name val="ＭＳ Ｐ明朝"/>
      <family val="1"/>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sz val="10"/>
      <color indexed="10"/>
      <name val="ＭＳ Ｐゴシック"/>
      <family val="3"/>
      <charset val="128"/>
    </font>
    <font>
      <b/>
      <sz val="14"/>
      <color indexed="81"/>
      <name val="ＭＳ Ｐゴシック"/>
      <family val="3"/>
      <charset val="128"/>
    </font>
    <font>
      <sz val="6"/>
      <name val="ＭＳ Ｐゴシック"/>
      <family val="3"/>
      <charset val="128"/>
    </font>
    <font>
      <sz val="11"/>
      <color indexed="10"/>
      <name val="MS P ゴシック"/>
      <family val="3"/>
      <charset val="128"/>
    </font>
    <font>
      <b/>
      <sz val="11"/>
      <color indexed="8"/>
      <name val="ＭＳ Ｐゴシック"/>
      <family val="3"/>
      <charset val="128"/>
    </font>
    <font>
      <b/>
      <sz val="11"/>
      <color indexed="10"/>
      <name val="ＭＳ Ｐゴシック"/>
      <family val="3"/>
      <charset val="128"/>
    </font>
    <font>
      <b/>
      <sz val="9"/>
      <color indexed="81"/>
      <name val="MS P ゴシック"/>
      <family val="3"/>
      <charset val="128"/>
    </font>
    <font>
      <b/>
      <sz val="12"/>
      <color indexed="12"/>
      <name val="MS P ゴシック"/>
      <family val="3"/>
      <charset val="128"/>
    </font>
    <font>
      <b/>
      <sz val="11"/>
      <color indexed="81"/>
      <name val="MS P ゴシック"/>
      <family val="3"/>
      <charset val="128"/>
    </font>
    <font>
      <sz val="11"/>
      <color indexed="81"/>
      <name val="MS P ゴシック"/>
      <family val="3"/>
      <charset val="128"/>
    </font>
    <font>
      <u/>
      <sz val="12"/>
      <name val="ＭＳ Ｐ明朝"/>
      <family val="1"/>
      <charset val="128"/>
    </font>
    <font>
      <b/>
      <sz val="12"/>
      <color indexed="52"/>
      <name val="MS P ゴシック"/>
      <family val="3"/>
      <charset val="128"/>
    </font>
    <font>
      <b/>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i/>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color theme="0" tint="-0.499984740745262"/>
      <name val="ＭＳ Ｐゴシック"/>
      <family val="3"/>
      <charset val="128"/>
      <scheme val="minor"/>
    </font>
    <font>
      <sz val="12"/>
      <color theme="1"/>
      <name val="ＭＳ Ｐ明朝"/>
      <family val="1"/>
      <charset val="128"/>
    </font>
    <font>
      <sz val="14"/>
      <color theme="1"/>
      <name val="ＭＳ Ｐゴシック"/>
      <family val="3"/>
      <charset val="128"/>
      <scheme val="minor"/>
    </font>
    <font>
      <sz val="9"/>
      <color theme="0" tint="-0.499984740745262"/>
      <name val="ＭＳ Ｐゴシック"/>
      <family val="3"/>
      <charset val="128"/>
      <scheme val="minor"/>
    </font>
    <font>
      <sz val="11"/>
      <color theme="1"/>
      <name val="ＭＳ Ｐ明朝"/>
      <family val="1"/>
      <charset val="128"/>
    </font>
    <font>
      <b/>
      <sz val="14"/>
      <color rgb="FFFF0000"/>
      <name val="ＭＳ Ｐゴシック"/>
      <family val="3"/>
      <charset val="128"/>
      <scheme val="minor"/>
    </font>
    <font>
      <sz val="10"/>
      <color theme="1"/>
      <name val="ＭＳ Ｐ明朝"/>
      <family val="1"/>
      <charset val="128"/>
    </font>
    <font>
      <sz val="8"/>
      <color theme="1"/>
      <name val="ＭＳ Ｐ明朝"/>
      <family val="1"/>
      <charset val="128"/>
    </font>
    <font>
      <sz val="14"/>
      <color theme="1"/>
      <name val="ＭＳ Ｐ明朝"/>
      <family val="1"/>
      <charset val="128"/>
    </font>
    <font>
      <b/>
      <sz val="16"/>
      <color rgb="FFFF0000"/>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26"/>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12"/>
      <name val="ＭＳ Ｐゴシック"/>
      <family val="3"/>
      <charset val="128"/>
    </font>
    <font>
      <sz val="9"/>
      <color indexed="81"/>
      <name val="MS P ゴシック"/>
      <family val="3"/>
      <charset val="128"/>
    </font>
    <font>
      <b/>
      <sz val="12"/>
      <color indexed="8"/>
      <name val="ＭＳ Ｐ明朝"/>
      <family val="1"/>
      <charset val="128"/>
    </font>
    <font>
      <sz val="12"/>
      <color indexed="8"/>
      <name val="ＭＳ Ｐ明朝"/>
      <family val="1"/>
      <charset val="128"/>
    </font>
    <font>
      <b/>
      <sz val="10"/>
      <color indexed="8"/>
      <name val="ＭＳ Ｐ明朝"/>
      <family val="1"/>
      <charset val="128"/>
    </font>
    <font>
      <sz val="10"/>
      <color indexed="8"/>
      <name val="ＭＳ Ｐ明朝"/>
      <family val="1"/>
      <charset val="128"/>
    </font>
    <font>
      <b/>
      <sz val="12"/>
      <name val="ＭＳ Ｐゴシック"/>
      <family val="3"/>
      <charset val="128"/>
      <scheme val="minor"/>
    </font>
    <font>
      <b/>
      <u/>
      <sz val="12"/>
      <name val="ＭＳ Ｐ明朝"/>
      <family val="1"/>
      <charset val="128"/>
    </font>
    <font>
      <b/>
      <sz val="9"/>
      <color rgb="FFFF0000"/>
      <name val="ＭＳ Ｐゴシック"/>
      <family val="3"/>
      <charset val="128"/>
      <scheme val="minor"/>
    </font>
    <font>
      <sz val="12"/>
      <color indexed="81"/>
      <name val="MS P ゴシック"/>
      <family val="3"/>
      <charset val="128"/>
    </font>
    <font>
      <b/>
      <sz val="11"/>
      <color rgb="FFFF0000"/>
      <name val="ＭＳ Ｐゴシック"/>
      <family val="3"/>
      <charset val="128"/>
    </font>
    <font>
      <b/>
      <u/>
      <sz val="11"/>
      <color indexed="81"/>
      <name val="MS P ゴシック"/>
      <family val="3"/>
      <charset val="128"/>
    </font>
    <font>
      <b/>
      <sz val="16"/>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sz val="14"/>
      <name val="メイリオ"/>
      <family val="3"/>
      <charset val="128"/>
    </font>
    <font>
      <vertAlign val="superscript"/>
      <sz val="12"/>
      <color theme="1"/>
      <name val="ＭＳ Ｐ明朝"/>
      <family val="1"/>
      <charset val="128"/>
    </font>
    <font>
      <u/>
      <sz val="11"/>
      <color theme="10"/>
      <name val="ＭＳ Ｐゴシック"/>
      <family val="3"/>
      <charset val="128"/>
      <scheme val="minor"/>
    </font>
    <font>
      <b/>
      <sz val="10"/>
      <color rgb="FF0000CC"/>
      <name val="ＭＳ Ｐゴシック"/>
      <family val="3"/>
      <charset val="128"/>
    </font>
    <font>
      <sz val="9"/>
      <color theme="1"/>
      <name val="ＭＳ Ｐ明朝"/>
      <family val="1"/>
      <charset val="128"/>
    </font>
    <font>
      <vertAlign val="superscript"/>
      <sz val="9"/>
      <color theme="1"/>
      <name val="ＭＳ Ｐ明朝"/>
      <family val="1"/>
      <charset val="128"/>
    </font>
    <font>
      <b/>
      <u/>
      <sz val="10"/>
      <color theme="1"/>
      <name val="ＭＳ Ｐ明朝"/>
      <family val="1"/>
      <charset val="128"/>
    </font>
    <font>
      <b/>
      <sz val="10"/>
      <name val="ＭＳ Ｐ明朝"/>
      <family val="1"/>
      <charset val="128"/>
    </font>
    <font>
      <sz val="9"/>
      <name val="ＭＳ Ｐ明朝"/>
      <family val="1"/>
      <charset val="128"/>
    </font>
    <font>
      <b/>
      <sz val="9"/>
      <color theme="1"/>
      <name val="ＭＳ Ｐ明朝"/>
      <family val="1"/>
      <charset val="128"/>
    </font>
  </fonts>
  <fills count="13">
    <fill>
      <patternFill patternType="none"/>
    </fill>
    <fill>
      <patternFill patternType="gray125"/>
    </fill>
    <fill>
      <patternFill patternType="solid">
        <fgColor indexed="4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FF66"/>
        <bgColor indexed="64"/>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diagonal/>
    </border>
    <border>
      <left style="thin">
        <color indexed="64"/>
      </left>
      <right style="hair">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hair">
        <color indexed="64"/>
      </top>
      <bottom style="thin">
        <color indexed="64"/>
      </bottom>
      <diagonal/>
    </border>
    <border>
      <left style="medium">
        <color rgb="FFFF0000"/>
      </left>
      <right/>
      <top style="medium">
        <color rgb="FFFF0000"/>
      </top>
      <bottom style="double">
        <color rgb="FFFF0000"/>
      </bottom>
      <diagonal/>
    </border>
    <border>
      <left/>
      <right style="medium">
        <color rgb="FFFF0000"/>
      </right>
      <top style="medium">
        <color rgb="FFFF0000"/>
      </top>
      <bottom style="double">
        <color rgb="FFFF0000"/>
      </bottom>
      <diagonal/>
    </border>
    <border>
      <left/>
      <right style="hair">
        <color indexed="64"/>
      </right>
      <top style="hair">
        <color indexed="64"/>
      </top>
      <bottom style="hair">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8">
    <xf numFmtId="0" fontId="0" fillId="0" borderId="0">
      <alignment vertical="center"/>
    </xf>
    <xf numFmtId="38" fontId="38"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92" fillId="0" borderId="0" applyNumberFormat="0" applyFill="0" applyBorder="0" applyAlignment="0" applyProtection="0">
      <alignment vertical="center"/>
    </xf>
  </cellStyleXfs>
  <cellXfs count="1030">
    <xf numFmtId="0" fontId="0" fillId="0" borderId="0" xfId="0">
      <alignment vertical="center"/>
    </xf>
    <xf numFmtId="49" fontId="5" fillId="0" borderId="1" xfId="3" applyNumberFormat="1" applyBorder="1">
      <alignment vertical="center"/>
    </xf>
    <xf numFmtId="49" fontId="5" fillId="0" borderId="1" xfId="3" applyNumberFormat="1" applyBorder="1" applyAlignment="1">
      <alignment horizontal="center" vertical="center"/>
    </xf>
    <xf numFmtId="49" fontId="5" fillId="0" borderId="0" xfId="2" applyNumberFormat="1" applyAlignment="1">
      <alignment vertical="center"/>
    </xf>
    <xf numFmtId="49" fontId="6" fillId="0" borderId="0" xfId="2" applyNumberFormat="1" applyFont="1" applyAlignment="1">
      <alignment vertical="center"/>
    </xf>
    <xf numFmtId="49" fontId="0" fillId="0" borderId="0" xfId="0" applyNumberFormat="1">
      <alignment vertical="center"/>
    </xf>
    <xf numFmtId="49" fontId="5" fillId="2" borderId="1" xfId="2" applyNumberFormat="1" applyFill="1" applyBorder="1" applyAlignment="1">
      <alignment horizontal="center" vertical="center"/>
    </xf>
    <xf numFmtId="49" fontId="5" fillId="2" borderId="1" xfId="6" applyNumberFormat="1" applyFill="1" applyBorder="1" applyAlignment="1">
      <alignment horizontal="center" vertical="center"/>
    </xf>
    <xf numFmtId="49" fontId="5" fillId="0" borderId="1" xfId="2" applyNumberFormat="1" applyBorder="1" applyAlignment="1">
      <alignment vertical="center"/>
    </xf>
    <xf numFmtId="49" fontId="5" fillId="0" borderId="1" xfId="6" applyNumberFormat="1" applyBorder="1">
      <alignment vertical="center"/>
    </xf>
    <xf numFmtId="49" fontId="5" fillId="0" borderId="1" xfId="6" applyNumberFormat="1" applyBorder="1" applyAlignment="1">
      <alignment horizontal="center" vertical="center"/>
    </xf>
    <xf numFmtId="49" fontId="0" fillId="0" borderId="1" xfId="0" applyNumberFormat="1" applyBorder="1">
      <alignment vertical="center"/>
    </xf>
    <xf numFmtId="49" fontId="5" fillId="0" borderId="1" xfId="2" applyNumberFormat="1" applyBorder="1" applyAlignment="1">
      <alignment horizontal="center" vertical="center"/>
    </xf>
    <xf numFmtId="49" fontId="5" fillId="0" borderId="0" xfId="6" applyNumberFormat="1" applyAlignment="1">
      <alignment horizontal="center" vertical="center"/>
    </xf>
    <xf numFmtId="49" fontId="3" fillId="0" borderId="0" xfId="2" applyNumberFormat="1" applyFont="1" applyAlignment="1">
      <alignment vertical="center"/>
    </xf>
    <xf numFmtId="49" fontId="5" fillId="0" borderId="0" xfId="2" applyNumberFormat="1" applyAlignment="1">
      <alignment horizontal="center" vertical="center"/>
    </xf>
    <xf numFmtId="49" fontId="6" fillId="0" borderId="0" xfId="2" applyNumberFormat="1" applyFont="1" applyAlignment="1">
      <alignment horizontal="left" vertical="center"/>
    </xf>
    <xf numFmtId="49" fontId="5" fillId="0" borderId="0" xfId="6" applyNumberFormat="1">
      <alignment vertical="center"/>
    </xf>
    <xf numFmtId="49" fontId="38" fillId="0" borderId="1" xfId="2" applyNumberFormat="1" applyFont="1" applyBorder="1" applyAlignment="1">
      <alignment vertical="center"/>
    </xf>
    <xf numFmtId="49" fontId="6" fillId="0" borderId="3" xfId="2" applyNumberFormat="1" applyFont="1" applyBorder="1" applyAlignment="1">
      <alignment vertical="center"/>
    </xf>
    <xf numFmtId="49" fontId="42" fillId="0" borderId="3" xfId="2" applyNumberFormat="1" applyFont="1" applyBorder="1" applyAlignment="1">
      <alignment vertical="center"/>
    </xf>
    <xf numFmtId="49" fontId="38" fillId="0" borderId="0" xfId="2" applyNumberFormat="1" applyFont="1" applyAlignment="1">
      <alignment vertical="center"/>
    </xf>
    <xf numFmtId="0" fontId="5" fillId="0" borderId="0" xfId="4" applyAlignment="1">
      <alignment horizontal="right" vertical="center" shrinkToFit="1"/>
    </xf>
    <xf numFmtId="49" fontId="43" fillId="0" borderId="0" xfId="0" applyNumberFormat="1" applyFont="1">
      <alignment vertical="center"/>
    </xf>
    <xf numFmtId="49" fontId="42" fillId="0" borderId="0" xfId="2" applyNumberFormat="1" applyFont="1" applyAlignment="1">
      <alignment vertical="center"/>
    </xf>
    <xf numFmtId="49" fontId="44" fillId="0" borderId="0" xfId="0" applyNumberFormat="1" applyFont="1">
      <alignment vertical="center"/>
    </xf>
    <xf numFmtId="3" fontId="45" fillId="0" borderId="4" xfId="0" applyNumberFormat="1" applyFont="1" applyBorder="1">
      <alignment vertical="center"/>
    </xf>
    <xf numFmtId="3" fontId="45" fillId="0" borderId="0" xfId="0" applyNumberFormat="1" applyFont="1">
      <alignment vertical="center"/>
    </xf>
    <xf numFmtId="0" fontId="47" fillId="0" borderId="0" xfId="0" applyFont="1">
      <alignment vertical="center"/>
    </xf>
    <xf numFmtId="0" fontId="47" fillId="0" borderId="0" xfId="0" applyFont="1" applyAlignment="1">
      <alignment vertical="center" wrapText="1"/>
    </xf>
    <xf numFmtId="0" fontId="0" fillId="0" borderId="5" xfId="0" applyBorder="1" applyAlignment="1">
      <alignment horizontal="center" vertical="center" wrapText="1"/>
    </xf>
    <xf numFmtId="0" fontId="0" fillId="3" borderId="6" xfId="0" applyFill="1" applyBorder="1" applyAlignment="1">
      <alignment horizontal="center" vertical="center" shrinkToFit="1"/>
    </xf>
    <xf numFmtId="179" fontId="0" fillId="3" borderId="6" xfId="0" applyNumberFormat="1" applyFill="1" applyBorder="1" applyAlignment="1">
      <alignment vertical="center" shrinkToFit="1"/>
    </xf>
    <xf numFmtId="0" fontId="0" fillId="3" borderId="5" xfId="0" applyFill="1" applyBorder="1" applyAlignment="1">
      <alignment horizontal="center" vertical="center" shrinkToFit="1"/>
    </xf>
    <xf numFmtId="179" fontId="0" fillId="3" borderId="5" xfId="0" applyNumberFormat="1" applyFill="1" applyBorder="1" applyAlignment="1">
      <alignment vertical="center" shrinkToFit="1"/>
    </xf>
    <xf numFmtId="179" fontId="0" fillId="3" borderId="1" xfId="0" applyNumberFormat="1" applyFill="1" applyBorder="1" applyAlignment="1">
      <alignment vertical="center" shrinkToFit="1"/>
    </xf>
    <xf numFmtId="0" fontId="0" fillId="0" borderId="1" xfId="0" applyBorder="1" applyAlignment="1">
      <alignment horizontal="center" vertical="center" shrinkToFit="1"/>
    </xf>
    <xf numFmtId="0" fontId="0" fillId="0" borderId="0" xfId="0" applyAlignment="1">
      <alignment horizontal="right"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lignment horizontal="center" vertical="center"/>
    </xf>
    <xf numFmtId="0" fontId="0" fillId="0" borderId="7" xfId="0" applyBorder="1">
      <alignment vertical="center"/>
    </xf>
    <xf numFmtId="0" fontId="0" fillId="0" borderId="0" xfId="0" applyAlignment="1">
      <alignment horizontal="center" vertical="center"/>
    </xf>
    <xf numFmtId="0" fontId="0" fillId="0" borderId="0" xfId="0" applyAlignment="1">
      <alignment horizontal="left" vertical="center"/>
    </xf>
    <xf numFmtId="0" fontId="39" fillId="0" borderId="0" xfId="0" applyFont="1" applyAlignment="1">
      <alignment horizontal="right" vertical="center"/>
    </xf>
    <xf numFmtId="49" fontId="49" fillId="0" borderId="0" xfId="0" applyNumberFormat="1" applyFont="1" applyAlignment="1">
      <alignment vertical="center" wrapText="1"/>
    </xf>
    <xf numFmtId="0" fontId="45" fillId="0" borderId="1" xfId="0" applyFont="1" applyBorder="1" applyAlignment="1">
      <alignment horizontal="center" vertical="center"/>
    </xf>
    <xf numFmtId="0" fontId="0" fillId="0" borderId="0" xfId="0" applyAlignment="1">
      <alignment horizontal="right" vertical="center" shrinkToFit="1"/>
    </xf>
    <xf numFmtId="0" fontId="0" fillId="0" borderId="0" xfId="0" applyAlignment="1">
      <alignment horizontal="center" vertical="center" shrinkToFit="1"/>
    </xf>
    <xf numFmtId="0" fontId="5" fillId="0" borderId="0" xfId="4" applyAlignment="1">
      <alignment vertical="center" shrinkToFit="1"/>
    </xf>
    <xf numFmtId="0" fontId="0" fillId="0" borderId="6" xfId="0" applyBorder="1">
      <alignment vertical="center"/>
    </xf>
    <xf numFmtId="0" fontId="0" fillId="0" borderId="6" xfId="0" applyBorder="1" applyAlignment="1">
      <alignment horizontal="center" vertical="center" shrinkToFit="1"/>
    </xf>
    <xf numFmtId="49" fontId="0" fillId="0" borderId="0" xfId="0" applyNumberFormat="1" applyAlignment="1">
      <alignment vertical="center" shrinkToFit="1"/>
    </xf>
    <xf numFmtId="0" fontId="0" fillId="0" borderId="5" xfId="0" applyBorder="1">
      <alignment vertical="center"/>
    </xf>
    <xf numFmtId="0" fontId="0" fillId="0" borderId="5" xfId="0" applyBorder="1" applyAlignment="1">
      <alignment horizontal="center" vertical="center" shrinkToFit="1"/>
    </xf>
    <xf numFmtId="0" fontId="0" fillId="0" borderId="1" xfId="0" applyBorder="1">
      <alignment vertical="center"/>
    </xf>
    <xf numFmtId="180" fontId="0" fillId="0" borderId="0" xfId="0" applyNumberFormat="1" applyAlignment="1">
      <alignment horizontal="center" vertical="center" shrinkToFit="1"/>
    </xf>
    <xf numFmtId="182" fontId="0" fillId="0" borderId="0" xfId="0" applyNumberFormat="1" applyAlignment="1">
      <alignment horizontal="center" vertical="center" shrinkToFit="1"/>
    </xf>
    <xf numFmtId="179" fontId="0" fillId="0" borderId="0" xfId="0" applyNumberFormat="1" applyAlignment="1">
      <alignment vertical="center" shrinkToFit="1"/>
    </xf>
    <xf numFmtId="49" fontId="0" fillId="0" borderId="0" xfId="0" applyNumberFormat="1" applyAlignment="1">
      <alignment horizontal="center" vertical="center" shrinkToFit="1"/>
    </xf>
    <xf numFmtId="0" fontId="40" fillId="0" borderId="0" xfId="0" applyFont="1">
      <alignment vertical="center"/>
    </xf>
    <xf numFmtId="0" fontId="50" fillId="0" borderId="0" xfId="4" applyFont="1">
      <alignment vertical="center"/>
    </xf>
    <xf numFmtId="180" fontId="0" fillId="0" borderId="0" xfId="0" applyNumberFormat="1" applyAlignment="1">
      <alignment horizontal="center" vertical="center"/>
    </xf>
    <xf numFmtId="182" fontId="0" fillId="0" borderId="0" xfId="0" applyNumberFormat="1" applyAlignment="1">
      <alignment horizontal="center" vertical="center"/>
    </xf>
    <xf numFmtId="179" fontId="0" fillId="0" borderId="0" xfId="0" applyNumberFormat="1">
      <alignment vertical="center"/>
    </xf>
    <xf numFmtId="49" fontId="0" fillId="0" borderId="0" xfId="0" applyNumberFormat="1" applyAlignment="1">
      <alignment horizontal="center" vertical="center"/>
    </xf>
    <xf numFmtId="0" fontId="0" fillId="0" borderId="6"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1" xfId="0" applyBorder="1" applyAlignment="1" applyProtection="1">
      <alignment vertical="center" shrinkToFit="1"/>
      <protection locked="0"/>
    </xf>
    <xf numFmtId="182" fontId="0" fillId="0" borderId="6" xfId="0" applyNumberFormat="1" applyBorder="1" applyAlignment="1" applyProtection="1">
      <alignment horizontal="center" vertical="center" shrinkToFit="1"/>
      <protection locked="0"/>
    </xf>
    <xf numFmtId="182" fontId="0" fillId="0" borderId="5" xfId="0" applyNumberFormat="1" applyBorder="1" applyAlignment="1" applyProtection="1">
      <alignment horizontal="center" vertical="center" shrinkToFit="1"/>
      <protection locked="0"/>
    </xf>
    <xf numFmtId="182" fontId="0" fillId="0" borderId="1" xfId="0" applyNumberFormat="1" applyBorder="1" applyAlignment="1" applyProtection="1">
      <alignment horizontal="center" vertical="center" shrinkToFit="1"/>
      <protection locked="0"/>
    </xf>
    <xf numFmtId="0" fontId="0" fillId="0" borderId="6" xfId="0" applyBorder="1" applyAlignment="1">
      <alignment horizontal="center" vertical="center"/>
    </xf>
    <xf numFmtId="0" fontId="0" fillId="0" borderId="5" xfId="0" applyBorder="1" applyAlignment="1">
      <alignment horizontal="center" vertical="center"/>
    </xf>
    <xf numFmtId="181" fontId="0" fillId="0" borderId="6" xfId="0" applyNumberFormat="1" applyBorder="1" applyAlignment="1" applyProtection="1">
      <alignment horizontal="center" vertical="center" shrinkToFit="1"/>
      <protection locked="0"/>
    </xf>
    <xf numFmtId="181" fontId="0" fillId="0" borderId="5" xfId="0" applyNumberFormat="1" applyBorder="1" applyAlignment="1" applyProtection="1">
      <alignment horizontal="center" vertical="center" shrinkToFit="1"/>
      <protection locked="0"/>
    </xf>
    <xf numFmtId="181" fontId="0" fillId="0" borderId="1" xfId="0" applyNumberFormat="1" applyBorder="1" applyAlignment="1" applyProtection="1">
      <alignment horizontal="center" vertical="center" shrinkToFit="1"/>
      <protection locked="0"/>
    </xf>
    <xf numFmtId="0" fontId="0" fillId="0" borderId="6" xfId="0" applyBorder="1" applyAlignment="1">
      <alignment vertical="center" shrinkToFit="1"/>
    </xf>
    <xf numFmtId="0" fontId="0" fillId="0" borderId="5" xfId="0" applyBorder="1" applyAlignment="1">
      <alignment vertical="center" shrinkToFit="1"/>
    </xf>
    <xf numFmtId="0" fontId="0" fillId="0" borderId="1" xfId="0" applyBorder="1" applyAlignment="1">
      <alignment vertical="center" shrinkToFit="1"/>
    </xf>
    <xf numFmtId="0" fontId="5" fillId="0" borderId="3" xfId="4" applyBorder="1" applyAlignment="1">
      <alignment horizontal="right" vertical="center" shrinkToFit="1"/>
    </xf>
    <xf numFmtId="38" fontId="0" fillId="0" borderId="6" xfId="0" applyNumberFormat="1" applyBorder="1" applyAlignment="1">
      <alignment vertical="center" shrinkToFit="1"/>
    </xf>
    <xf numFmtId="38" fontId="0" fillId="0" borderId="1" xfId="0" applyNumberFormat="1" applyBorder="1" applyAlignment="1">
      <alignment vertical="center" shrinkToFit="1"/>
    </xf>
    <xf numFmtId="0" fontId="5" fillId="0" borderId="2" xfId="4" applyBorder="1" applyAlignment="1">
      <alignment vertical="center" shrinkToFit="1"/>
    </xf>
    <xf numFmtId="38" fontId="0" fillId="0" borderId="5" xfId="0" applyNumberFormat="1" applyBorder="1" applyAlignment="1">
      <alignment vertical="center" shrinkToFit="1"/>
    </xf>
    <xf numFmtId="3" fontId="0" fillId="0" borderId="5" xfId="0" applyNumberFormat="1" applyBorder="1">
      <alignment vertical="center"/>
    </xf>
    <xf numFmtId="3" fontId="0" fillId="0" borderId="6" xfId="0" applyNumberFormat="1" applyBorder="1">
      <alignment vertical="center"/>
    </xf>
    <xf numFmtId="3" fontId="0" fillId="0" borderId="1" xfId="0" applyNumberFormat="1" applyBorder="1">
      <alignment vertical="center"/>
    </xf>
    <xf numFmtId="38" fontId="0" fillId="0" borderId="1" xfId="0" applyNumberFormat="1" applyBorder="1" applyAlignment="1" applyProtection="1">
      <alignment vertical="center" shrinkToFit="1"/>
      <protection locked="0"/>
    </xf>
    <xf numFmtId="38" fontId="0" fillId="0" borderId="5" xfId="0" applyNumberFormat="1" applyBorder="1" applyAlignment="1" applyProtection="1">
      <alignment vertical="center" shrinkToFit="1"/>
      <protection locked="0"/>
    </xf>
    <xf numFmtId="38" fontId="0" fillId="0" borderId="6" xfId="0" applyNumberFormat="1" applyBorder="1" applyAlignment="1" applyProtection="1">
      <alignment vertical="center" shrinkToFit="1"/>
      <protection locked="0"/>
    </xf>
    <xf numFmtId="0" fontId="5" fillId="0" borderId="3" xfId="4" applyBorder="1" applyAlignment="1">
      <alignment vertical="center" shrinkToFit="1"/>
    </xf>
    <xf numFmtId="0" fontId="0" fillId="0" borderId="9" xfId="0" applyBorder="1" applyAlignment="1">
      <alignment vertical="center" shrinkToFit="1"/>
    </xf>
    <xf numFmtId="0" fontId="0" fillId="0" borderId="9" xfId="0" applyBorder="1">
      <alignment vertical="center"/>
    </xf>
    <xf numFmtId="38" fontId="0" fillId="0" borderId="9" xfId="0" applyNumberFormat="1" applyBorder="1" applyAlignment="1">
      <alignment vertical="center" shrinkToFit="1"/>
    </xf>
    <xf numFmtId="3" fontId="0" fillId="0" borderId="9" xfId="0" applyNumberFormat="1" applyBorder="1">
      <alignment vertical="center"/>
    </xf>
    <xf numFmtId="0" fontId="45" fillId="0" borderId="0" xfId="0" applyFont="1">
      <alignment vertical="center"/>
    </xf>
    <xf numFmtId="0" fontId="47" fillId="0" borderId="0" xfId="0" applyFont="1" applyAlignment="1">
      <alignment horizontal="center" vertical="center" wrapText="1"/>
    </xf>
    <xf numFmtId="38" fontId="45" fillId="0" borderId="0" xfId="0" applyNumberFormat="1" applyFont="1">
      <alignment vertical="center"/>
    </xf>
    <xf numFmtId="38" fontId="45" fillId="0" borderId="0" xfId="0" applyNumberFormat="1" applyFont="1" applyAlignment="1">
      <alignment vertical="center" wrapText="1"/>
    </xf>
    <xf numFmtId="178" fontId="0" fillId="0" borderId="0" xfId="0" applyNumberFormat="1" applyAlignment="1">
      <alignment horizontal="center" vertical="center"/>
    </xf>
    <xf numFmtId="181" fontId="38" fillId="0" borderId="0" xfId="1" applyNumberFormat="1" applyFont="1" applyFill="1" applyBorder="1" applyProtection="1">
      <alignment vertical="center"/>
    </xf>
    <xf numFmtId="38" fontId="51" fillId="0" borderId="0" xfId="0" applyNumberFormat="1" applyFont="1">
      <alignment vertical="center"/>
    </xf>
    <xf numFmtId="0" fontId="0" fillId="0" borderId="2" xfId="0" applyBorder="1">
      <alignment vertical="center"/>
    </xf>
    <xf numFmtId="177" fontId="0" fillId="0" borderId="10" xfId="0" applyNumberFormat="1" applyBorder="1">
      <alignment vertical="center"/>
    </xf>
    <xf numFmtId="3" fontId="0" fillId="0" borderId="1" xfId="0" applyNumberFormat="1" applyBorder="1" applyProtection="1">
      <alignment vertical="center"/>
      <protection locked="0"/>
    </xf>
    <xf numFmtId="3" fontId="0" fillId="0" borderId="9" xfId="0" applyNumberFormat="1" applyBorder="1" applyProtection="1">
      <alignment vertical="center"/>
      <protection locked="0"/>
    </xf>
    <xf numFmtId="177" fontId="0" fillId="0" borderId="12" xfId="0" applyNumberFormat="1" applyBorder="1">
      <alignment vertical="center"/>
    </xf>
    <xf numFmtId="0" fontId="0" fillId="0" borderId="4" xfId="0" applyBorder="1" applyAlignment="1">
      <alignment horizontal="center" vertical="center"/>
    </xf>
    <xf numFmtId="0" fontId="0" fillId="0" borderId="4" xfId="0" applyBorder="1" applyAlignment="1">
      <alignment vertical="center" shrinkToFit="1"/>
    </xf>
    <xf numFmtId="3" fontId="0" fillId="0" borderId="4" xfId="0" applyNumberFormat="1" applyBorder="1">
      <alignment vertical="center"/>
    </xf>
    <xf numFmtId="0" fontId="0" fillId="0" borderId="0" xfId="0" applyAlignment="1">
      <alignment vertical="center" shrinkToFit="1"/>
    </xf>
    <xf numFmtId="3" fontId="0" fillId="0" borderId="0" xfId="0" applyNumberFormat="1">
      <alignment vertical="center"/>
    </xf>
    <xf numFmtId="38" fontId="38" fillId="0" borderId="10" xfId="1" applyFont="1" applyFill="1" applyBorder="1" applyAlignment="1" applyProtection="1">
      <alignment vertical="center"/>
      <protection locked="0"/>
    </xf>
    <xf numFmtId="0" fontId="49" fillId="0" borderId="0" xfId="0" applyFont="1">
      <alignment vertical="center"/>
    </xf>
    <xf numFmtId="0" fontId="51" fillId="0" borderId="0" xfId="0" applyFont="1">
      <alignment vertical="center"/>
    </xf>
    <xf numFmtId="0" fontId="5" fillId="0" borderId="4" xfId="4" applyBorder="1" applyAlignment="1">
      <alignment vertical="center" shrinkToFit="1"/>
    </xf>
    <xf numFmtId="182" fontId="0" fillId="0" borderId="0" xfId="0" applyNumberFormat="1">
      <alignment vertical="center"/>
    </xf>
    <xf numFmtId="0" fontId="0" fillId="0" borderId="8" xfId="0" applyBorder="1">
      <alignment vertical="center"/>
    </xf>
    <xf numFmtId="0" fontId="49" fillId="0" borderId="0" xfId="0" applyFont="1" applyAlignment="1">
      <alignment horizontal="right" vertical="center"/>
    </xf>
    <xf numFmtId="0" fontId="0" fillId="3" borderId="1" xfId="0" applyFill="1" applyBorder="1" applyAlignment="1">
      <alignment horizontal="center" vertical="center" shrinkToFit="1"/>
    </xf>
    <xf numFmtId="0" fontId="0" fillId="0" borderId="4" xfId="0" applyBorder="1">
      <alignment vertical="center"/>
    </xf>
    <xf numFmtId="0" fontId="0" fillId="0" borderId="10" xfId="0" applyBorder="1">
      <alignment vertical="center"/>
    </xf>
    <xf numFmtId="0" fontId="45" fillId="0" borderId="0" xfId="0" applyFont="1" applyAlignment="1">
      <alignment horizontal="right" vertical="center"/>
    </xf>
    <xf numFmtId="3" fontId="0" fillId="0" borderId="5" xfId="0" applyNumberFormat="1" applyBorder="1" applyProtection="1">
      <alignment vertical="center"/>
      <protection locked="0"/>
    </xf>
    <xf numFmtId="0" fontId="5" fillId="0" borderId="4" xfId="4" applyBorder="1" applyAlignment="1">
      <alignment horizontal="right" vertical="center" shrinkToFit="1"/>
    </xf>
    <xf numFmtId="0" fontId="54" fillId="0" borderId="0" xfId="0" applyFont="1">
      <alignment vertical="center"/>
    </xf>
    <xf numFmtId="0" fontId="0" fillId="0" borderId="9" xfId="0" applyBorder="1" applyAlignment="1">
      <alignment horizontal="center" vertical="center"/>
    </xf>
    <xf numFmtId="0" fontId="40" fillId="0" borderId="3" xfId="0" applyFont="1" applyBorder="1">
      <alignment vertical="center"/>
    </xf>
    <xf numFmtId="0" fontId="55" fillId="0" borderId="0" xfId="0" applyFont="1">
      <alignment vertical="center"/>
    </xf>
    <xf numFmtId="0" fontId="0" fillId="0" borderId="10" xfId="0" applyBorder="1" applyAlignment="1">
      <alignment horizontal="center" vertical="center"/>
    </xf>
    <xf numFmtId="0" fontId="0" fillId="0" borderId="3" xfId="0" applyBorder="1">
      <alignment vertical="center"/>
    </xf>
    <xf numFmtId="38" fontId="38" fillId="0" borderId="13" xfId="1" applyFont="1" applyFill="1" applyBorder="1" applyAlignment="1" applyProtection="1">
      <alignment vertical="center"/>
    </xf>
    <xf numFmtId="177" fontId="0" fillId="0" borderId="13" xfId="0" applyNumberFormat="1" applyBorder="1">
      <alignment vertical="center"/>
    </xf>
    <xf numFmtId="38" fontId="38" fillId="0" borderId="14" xfId="1" applyFont="1" applyFill="1" applyBorder="1" applyAlignment="1" applyProtection="1">
      <alignment vertical="center"/>
      <protection locked="0"/>
    </xf>
    <xf numFmtId="177" fontId="0" fillId="0" borderId="14" xfId="0" applyNumberFormat="1" applyBorder="1">
      <alignment vertical="center"/>
    </xf>
    <xf numFmtId="38" fontId="38" fillId="0" borderId="11" xfId="1" applyFont="1" applyFill="1" applyBorder="1" applyAlignment="1" applyProtection="1">
      <alignment horizontal="center" vertical="center"/>
    </xf>
    <xf numFmtId="38" fontId="38" fillId="0" borderId="4" xfId="1" applyFont="1" applyFill="1" applyBorder="1" applyAlignment="1" applyProtection="1">
      <alignment horizontal="center" vertical="center" textRotation="255"/>
    </xf>
    <xf numFmtId="38" fontId="38" fillId="0" borderId="4" xfId="1" applyFont="1" applyFill="1" applyBorder="1" applyAlignment="1" applyProtection="1">
      <alignment horizontal="center" vertical="center"/>
    </xf>
    <xf numFmtId="38" fontId="38" fillId="0" borderId="4" xfId="1" applyFont="1" applyFill="1" applyBorder="1" applyProtection="1">
      <alignment vertical="center"/>
    </xf>
    <xf numFmtId="38" fontId="51" fillId="0" borderId="4" xfId="1" applyFont="1" applyFill="1" applyBorder="1" applyAlignment="1" applyProtection="1">
      <alignment vertical="center"/>
    </xf>
    <xf numFmtId="38" fontId="38" fillId="0" borderId="1" xfId="1" applyFont="1" applyFill="1" applyBorder="1" applyAlignment="1" applyProtection="1">
      <alignment vertical="center"/>
    </xf>
    <xf numFmtId="38" fontId="47" fillId="0" borderId="1" xfId="1" applyFont="1" applyFill="1" applyBorder="1" applyAlignment="1" applyProtection="1">
      <alignment horizontal="center" vertical="center" wrapText="1"/>
    </xf>
    <xf numFmtId="38" fontId="38" fillId="0" borderId="12" xfId="1" applyFont="1" applyFill="1" applyBorder="1" applyAlignment="1" applyProtection="1">
      <alignment vertical="center"/>
    </xf>
    <xf numFmtId="0" fontId="5" fillId="0" borderId="0" xfId="2"/>
    <xf numFmtId="0" fontId="56" fillId="0" borderId="0" xfId="0" applyFont="1">
      <alignment vertical="center"/>
    </xf>
    <xf numFmtId="0" fontId="55" fillId="0" borderId="15" xfId="0" applyFont="1" applyBorder="1">
      <alignment vertical="center"/>
    </xf>
    <xf numFmtId="0" fontId="51" fillId="0" borderId="0" xfId="0" applyFont="1" applyAlignment="1">
      <alignment vertical="center" shrinkToFit="1"/>
    </xf>
    <xf numFmtId="0" fontId="57" fillId="0" borderId="0" xfId="0" applyFont="1" applyAlignment="1">
      <alignment vertical="center" shrinkToFit="1"/>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lignment horizontal="center" vertical="top" textRotation="255"/>
    </xf>
    <xf numFmtId="0" fontId="0" fillId="0" borderId="26" xfId="0" applyBorder="1" applyAlignment="1">
      <alignment horizontal="center" vertical="top" textRotation="255" wrapText="1"/>
    </xf>
    <xf numFmtId="0" fontId="0" fillId="0" borderId="26" xfId="0" applyBorder="1" applyAlignment="1">
      <alignment horizontal="center" vertical="top" textRotation="255"/>
    </xf>
    <xf numFmtId="0" fontId="0" fillId="0" borderId="27" xfId="0" applyBorder="1" applyAlignment="1">
      <alignment horizontal="center" vertical="top" textRotation="255"/>
    </xf>
    <xf numFmtId="0" fontId="0" fillId="0" borderId="25" xfId="0" applyBorder="1" applyAlignment="1">
      <alignment horizontal="center" vertical="top" textRotation="255" wrapText="1"/>
    </xf>
    <xf numFmtId="0" fontId="58" fillId="0" borderId="26" xfId="0" applyFont="1" applyBorder="1" applyAlignment="1">
      <alignment horizontal="center" vertical="top" textRotation="255" wrapText="1"/>
    </xf>
    <xf numFmtId="0" fontId="0" fillId="0" borderId="27" xfId="0" applyBorder="1" applyAlignment="1">
      <alignment horizontal="center" vertical="top" textRotation="255" wrapText="1"/>
    </xf>
    <xf numFmtId="0" fontId="0" fillId="0" borderId="28" xfId="0" applyBorder="1" applyAlignment="1">
      <alignment horizontal="center" vertical="top" textRotation="255" wrapText="1"/>
    </xf>
    <xf numFmtId="0" fontId="0" fillId="0" borderId="29" xfId="0" applyBorder="1" applyAlignment="1">
      <alignment horizontal="center" vertical="top" textRotation="255"/>
    </xf>
    <xf numFmtId="182" fontId="0" fillId="0" borderId="11" xfId="0" applyNumberFormat="1" applyBorder="1" applyAlignment="1" applyProtection="1">
      <alignment horizontal="center" vertical="center" shrinkToFit="1"/>
      <protection locked="0"/>
    </xf>
    <xf numFmtId="182" fontId="0" fillId="0" borderId="30" xfId="0" applyNumberFormat="1" applyBorder="1" applyAlignment="1" applyProtection="1">
      <alignment horizontal="center" vertical="center" shrinkToFit="1"/>
      <protection locked="0"/>
    </xf>
    <xf numFmtId="0" fontId="59" fillId="0" borderId="0" xfId="0" applyFont="1" applyAlignment="1">
      <alignment horizontal="right" vertical="center"/>
    </xf>
    <xf numFmtId="0" fontId="0" fillId="3" borderId="6" xfId="0" applyFill="1" applyBorder="1" applyAlignment="1">
      <alignment vertical="center" shrinkToFit="1"/>
    </xf>
    <xf numFmtId="0" fontId="0" fillId="3" borderId="1" xfId="0" applyFill="1" applyBorder="1" applyAlignment="1">
      <alignment vertical="center" shrinkToFit="1"/>
    </xf>
    <xf numFmtId="0" fontId="49" fillId="3" borderId="6" xfId="0" applyFont="1" applyFill="1" applyBorder="1" applyAlignment="1">
      <alignment horizontal="center" vertical="center" shrinkToFit="1"/>
    </xf>
    <xf numFmtId="0" fontId="49" fillId="3" borderId="1" xfId="0" applyFont="1" applyFill="1" applyBorder="1" applyAlignment="1">
      <alignment horizontal="center" vertical="center" shrinkToFit="1"/>
    </xf>
    <xf numFmtId="0" fontId="49" fillId="3" borderId="5" xfId="0" applyFont="1" applyFill="1" applyBorder="1" applyAlignment="1">
      <alignment horizontal="center" vertical="center" shrinkToFit="1"/>
    </xf>
    <xf numFmtId="181" fontId="0" fillId="0" borderId="30" xfId="0" applyNumberFormat="1" applyBorder="1" applyAlignment="1" applyProtection="1">
      <alignment horizontal="center" vertical="center" shrinkToFit="1"/>
      <protection locked="0"/>
    </xf>
    <xf numFmtId="181" fontId="0" fillId="0" borderId="6" xfId="0" applyNumberFormat="1" applyBorder="1" applyAlignment="1">
      <alignment horizontal="center" vertical="center" shrinkToFit="1"/>
    </xf>
    <xf numFmtId="181" fontId="0" fillId="0" borderId="30" xfId="0" applyNumberFormat="1" applyBorder="1" applyAlignment="1">
      <alignment horizontal="center" vertical="center" shrinkToFit="1"/>
    </xf>
    <xf numFmtId="181" fontId="0" fillId="0" borderId="11" xfId="0" applyNumberFormat="1" applyBorder="1" applyAlignment="1">
      <alignment horizontal="center" vertical="center" shrinkToFit="1"/>
    </xf>
    <xf numFmtId="181" fontId="0" fillId="0" borderId="31" xfId="0" applyNumberFormat="1" applyBorder="1" applyAlignment="1">
      <alignment horizontal="center" vertical="center" shrinkToFit="1"/>
    </xf>
    <xf numFmtId="0" fontId="0" fillId="0" borderId="11" xfId="0" applyBorder="1" applyAlignment="1">
      <alignment vertical="center" shrinkToFit="1"/>
    </xf>
    <xf numFmtId="0" fontId="48" fillId="0" borderId="0" xfId="0" applyFont="1" applyAlignment="1">
      <alignment horizontal="center" vertical="center"/>
    </xf>
    <xf numFmtId="0" fontId="60" fillId="0" borderId="0" xfId="0" applyFont="1">
      <alignment vertical="center"/>
    </xf>
    <xf numFmtId="0" fontId="16" fillId="0" borderId="0" xfId="5" applyFont="1" applyAlignment="1">
      <alignment vertical="center"/>
    </xf>
    <xf numFmtId="0" fontId="16" fillId="0" borderId="0" xfId="0" applyFont="1">
      <alignment vertical="center"/>
    </xf>
    <xf numFmtId="0" fontId="16" fillId="0" borderId="0" xfId="0" applyFont="1" applyAlignment="1">
      <alignment vertical="center" shrinkToFit="1"/>
    </xf>
    <xf numFmtId="0" fontId="16" fillId="0" borderId="0" xfId="0" applyFont="1" applyAlignment="1">
      <alignment horizontal="center" vertical="center"/>
    </xf>
    <xf numFmtId="0" fontId="19" fillId="0" borderId="0" xfId="0" applyFont="1" applyAlignment="1">
      <alignment horizontal="center" vertical="center"/>
    </xf>
    <xf numFmtId="0" fontId="0" fillId="0" borderId="11"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182" fontId="0" fillId="4" borderId="1" xfId="0" applyNumberFormat="1" applyFill="1" applyBorder="1" applyAlignment="1" applyProtection="1">
      <alignment horizontal="center" vertical="center" shrinkToFit="1"/>
      <protection locked="0"/>
    </xf>
    <xf numFmtId="182" fontId="0" fillId="4" borderId="5" xfId="0" applyNumberFormat="1" applyFill="1" applyBorder="1" applyAlignment="1" applyProtection="1">
      <alignment horizontal="center" vertical="center" shrinkToFit="1"/>
      <protection locked="0"/>
    </xf>
    <xf numFmtId="179" fontId="0" fillId="0" borderId="11" xfId="0" applyNumberFormat="1" applyBorder="1" applyAlignment="1" applyProtection="1">
      <alignment horizontal="center" vertical="center" shrinkToFit="1"/>
      <protection locked="0"/>
    </xf>
    <xf numFmtId="179" fontId="0" fillId="0" borderId="6" xfId="0" applyNumberFormat="1" applyBorder="1" applyAlignment="1" applyProtection="1">
      <alignment horizontal="center" vertical="center" shrinkToFit="1"/>
      <protection locked="0"/>
    </xf>
    <xf numFmtId="179" fontId="0" fillId="0" borderId="31" xfId="0" applyNumberFormat="1" applyBorder="1" applyAlignment="1" applyProtection="1">
      <alignment horizontal="center" vertical="center" shrinkToFit="1"/>
      <protection locked="0"/>
    </xf>
    <xf numFmtId="0" fontId="5" fillId="0" borderId="0" xfId="4" applyAlignment="1">
      <alignment horizontal="right" vertical="center" wrapText="1" shrinkToFit="1"/>
    </xf>
    <xf numFmtId="0" fontId="20" fillId="0" borderId="32" xfId="0" applyFont="1" applyBorder="1" applyAlignment="1">
      <alignment horizontal="center" vertical="center" shrinkToFit="1"/>
    </xf>
    <xf numFmtId="0" fontId="5" fillId="0" borderId="0" xfId="4">
      <alignment vertical="center"/>
    </xf>
    <xf numFmtId="182" fontId="0" fillId="3" borderId="6" xfId="0" applyNumberFormat="1" applyFill="1" applyBorder="1" applyAlignment="1">
      <alignment horizontal="center" vertical="center" shrinkToFit="1"/>
    </xf>
    <xf numFmtId="182" fontId="0" fillId="3" borderId="1" xfId="0" applyNumberFormat="1" applyFill="1" applyBorder="1" applyAlignment="1">
      <alignment horizontal="center" vertical="center" shrinkToFit="1"/>
    </xf>
    <xf numFmtId="182" fontId="0" fillId="3" borderId="9" xfId="0" applyNumberFormat="1" applyFill="1" applyBorder="1" applyAlignment="1">
      <alignment horizontal="center" vertical="center" shrinkToFit="1"/>
    </xf>
    <xf numFmtId="182" fontId="0" fillId="3" borderId="5" xfId="0" applyNumberFormat="1" applyFill="1" applyBorder="1" applyAlignment="1">
      <alignment horizontal="center" vertical="center" shrinkToFit="1"/>
    </xf>
    <xf numFmtId="0" fontId="0" fillId="0" borderId="31" xfId="0" applyBorder="1" applyAlignment="1">
      <alignment vertical="center" textRotation="255"/>
    </xf>
    <xf numFmtId="185" fontId="20" fillId="0" borderId="33" xfId="0" applyNumberFormat="1" applyFont="1" applyBorder="1" applyAlignment="1">
      <alignment horizontal="center" vertical="center" shrinkToFit="1"/>
    </xf>
    <xf numFmtId="0" fontId="40" fillId="0" borderId="0" xfId="0" applyFont="1" applyProtection="1">
      <alignment vertical="center"/>
      <protection locked="0"/>
    </xf>
    <xf numFmtId="0" fontId="0" fillId="0" borderId="0" xfId="0" applyProtection="1">
      <alignment vertical="center"/>
      <protection locked="0"/>
    </xf>
    <xf numFmtId="0" fontId="40" fillId="0" borderId="0" xfId="0" applyFont="1" applyAlignment="1" applyProtection="1">
      <alignment vertical="center" shrinkToFit="1"/>
      <protection locked="0"/>
    </xf>
    <xf numFmtId="0" fontId="50" fillId="0" borderId="0" xfId="4" applyFont="1" applyAlignment="1" applyProtection="1">
      <alignment vertical="center" shrinkToFit="1"/>
      <protection locked="0"/>
    </xf>
    <xf numFmtId="182" fontId="0" fillId="3" borderId="11" xfId="0" applyNumberFormat="1" applyFill="1" applyBorder="1" applyAlignment="1">
      <alignment horizontal="center" vertical="center" shrinkToFit="1"/>
    </xf>
    <xf numFmtId="180" fontId="0" fillId="3" borderId="6" xfId="0" applyNumberFormat="1" applyFill="1" applyBorder="1" applyAlignment="1">
      <alignment horizontal="center" vertical="center" shrinkToFit="1"/>
    </xf>
    <xf numFmtId="180" fontId="0" fillId="3" borderId="1" xfId="0" applyNumberFormat="1" applyFill="1" applyBorder="1" applyAlignment="1">
      <alignment horizontal="center" vertical="center" shrinkToFit="1"/>
    </xf>
    <xf numFmtId="180" fontId="0" fillId="3" borderId="5" xfId="0" applyNumberFormat="1" applyFill="1" applyBorder="1" applyAlignment="1">
      <alignment horizontal="center" vertical="center" shrinkToFit="1"/>
    </xf>
    <xf numFmtId="181" fontId="0" fillId="3" borderId="6" xfId="0" applyNumberFormat="1" applyFill="1" applyBorder="1" applyAlignment="1">
      <alignment horizontal="center" vertical="center" shrinkToFit="1"/>
    </xf>
    <xf numFmtId="181" fontId="0" fillId="3" borderId="1" xfId="0" applyNumberFormat="1" applyFill="1" applyBorder="1" applyAlignment="1">
      <alignment horizontal="center" vertical="center" shrinkToFit="1"/>
    </xf>
    <xf numFmtId="181" fontId="0" fillId="3" borderId="5" xfId="0" applyNumberFormat="1" applyFill="1" applyBorder="1" applyAlignment="1">
      <alignment horizontal="center" vertical="center" shrinkToFit="1"/>
    </xf>
    <xf numFmtId="182" fontId="0" fillId="0" borderId="31" xfId="0" applyNumberFormat="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1" xfId="0" applyBorder="1" applyAlignment="1">
      <alignment horizontal="center" vertical="center"/>
    </xf>
    <xf numFmtId="0" fontId="47" fillId="0" borderId="0" xfId="0" applyFont="1" applyAlignment="1">
      <alignment horizontal="center" vertical="center"/>
    </xf>
    <xf numFmtId="49" fontId="5" fillId="0" borderId="1" xfId="2" applyNumberFormat="1" applyBorder="1" applyAlignment="1">
      <alignment vertical="center" shrinkToFit="1"/>
    </xf>
    <xf numFmtId="0" fontId="61" fillId="0" borderId="0" xfId="0" applyFont="1" applyAlignment="1">
      <alignment horizontal="center" vertical="center"/>
    </xf>
    <xf numFmtId="0" fontId="0" fillId="0" borderId="0" xfId="0" applyAlignment="1">
      <alignment vertical="center" wrapText="1"/>
    </xf>
    <xf numFmtId="0" fontId="0" fillId="0" borderId="8" xfId="0" applyBorder="1" applyAlignment="1">
      <alignment horizontal="center" vertical="center" shrinkToFit="1"/>
    </xf>
    <xf numFmtId="184" fontId="38" fillId="0" borderId="1" xfId="2" applyNumberFormat="1" applyFont="1" applyBorder="1" applyAlignment="1">
      <alignment vertical="center"/>
    </xf>
    <xf numFmtId="0" fontId="54" fillId="0" borderId="0" xfId="0" applyFont="1" applyAlignment="1">
      <alignment vertical="top"/>
    </xf>
    <xf numFmtId="0" fontId="39" fillId="0" borderId="0" xfId="0" applyFont="1" applyAlignment="1">
      <alignment horizontal="center" vertical="center"/>
    </xf>
    <xf numFmtId="0" fontId="0" fillId="0" borderId="0" xfId="0" applyAlignment="1">
      <alignment vertical="top"/>
    </xf>
    <xf numFmtId="0" fontId="51" fillId="0" borderId="7" xfId="0" applyFont="1" applyBorder="1">
      <alignment vertical="center"/>
    </xf>
    <xf numFmtId="0" fontId="41" fillId="0" borderId="1" xfId="0" applyFont="1" applyBorder="1">
      <alignment vertical="center"/>
    </xf>
    <xf numFmtId="0" fontId="41" fillId="0" borderId="9" xfId="0" applyFont="1" applyBorder="1">
      <alignment vertical="center"/>
    </xf>
    <xf numFmtId="0" fontId="0" fillId="0" borderId="11" xfId="0" applyBorder="1">
      <alignment vertical="center"/>
    </xf>
    <xf numFmtId="0" fontId="41" fillId="0" borderId="11" xfId="0" applyFont="1" applyBorder="1">
      <alignment vertical="center"/>
    </xf>
    <xf numFmtId="0" fontId="41" fillId="0" borderId="5" xfId="0" applyFont="1" applyBorder="1">
      <alignment vertical="center"/>
    </xf>
    <xf numFmtId="0" fontId="0" fillId="0" borderId="35" xfId="0" applyBorder="1">
      <alignment vertical="center"/>
    </xf>
    <xf numFmtId="0" fontId="0" fillId="0" borderId="9" xfId="0" applyBorder="1" applyAlignment="1">
      <alignment horizontal="center" vertical="center" wrapText="1"/>
    </xf>
    <xf numFmtId="0" fontId="41" fillId="0" borderId="9" xfId="0" applyFont="1" applyBorder="1" applyAlignment="1">
      <alignment horizontal="center" vertical="center" wrapText="1"/>
    </xf>
    <xf numFmtId="0" fontId="51" fillId="0" borderId="0" xfId="0" applyFont="1" applyAlignment="1">
      <alignment horizontal="center" vertical="center"/>
    </xf>
    <xf numFmtId="0" fontId="0" fillId="0" borderId="10" xfId="0" applyBorder="1" applyAlignment="1">
      <alignment horizontal="center" vertical="center" shrinkToFit="1"/>
    </xf>
    <xf numFmtId="0" fontId="44" fillId="0" borderId="0" xfId="0" applyFont="1">
      <alignment vertical="center"/>
    </xf>
    <xf numFmtId="0" fontId="57" fillId="0" borderId="0" xfId="0" applyFont="1">
      <alignment vertical="center"/>
    </xf>
    <xf numFmtId="0" fontId="57" fillId="0" borderId="0" xfId="0" applyFont="1" applyAlignment="1">
      <alignment horizontal="right" vertical="center"/>
    </xf>
    <xf numFmtId="49" fontId="0" fillId="0" borderId="2" xfId="0" applyNumberFormat="1" applyBorder="1" applyAlignment="1" applyProtection="1">
      <alignment horizontal="center" vertical="center"/>
      <protection locked="0"/>
    </xf>
    <xf numFmtId="0" fontId="0" fillId="0" borderId="10" xfId="0" applyBorder="1" applyAlignment="1">
      <alignment horizontal="right" vertical="center"/>
    </xf>
    <xf numFmtId="38" fontId="38" fillId="0" borderId="1" xfId="1" applyFont="1" applyFill="1" applyBorder="1" applyAlignment="1" applyProtection="1">
      <alignment horizontal="center" vertical="center" shrinkToFit="1"/>
    </xf>
    <xf numFmtId="38" fontId="38" fillId="0" borderId="14" xfId="1" applyFont="1" applyFill="1" applyBorder="1" applyAlignment="1" applyProtection="1">
      <alignment horizontal="center" vertical="center" shrinkToFit="1"/>
    </xf>
    <xf numFmtId="38" fontId="38" fillId="0" borderId="9" xfId="1" applyFont="1" applyFill="1" applyBorder="1" applyAlignment="1" applyProtection="1">
      <alignment horizontal="center" vertical="center" shrinkToFit="1"/>
    </xf>
    <xf numFmtId="38" fontId="38" fillId="0" borderId="1" xfId="1" applyFont="1" applyFill="1" applyBorder="1" applyAlignment="1" applyProtection="1">
      <alignment horizontal="right" vertical="center" shrinkToFit="1"/>
    </xf>
    <xf numFmtId="38" fontId="38" fillId="0" borderId="9" xfId="1" applyFont="1" applyFill="1" applyBorder="1" applyAlignment="1" applyProtection="1">
      <alignment horizontal="right" vertical="center" shrinkToFit="1"/>
    </xf>
    <xf numFmtId="38" fontId="45" fillId="0" borderId="1" xfId="1" applyFont="1" applyFill="1" applyBorder="1" applyAlignment="1" applyProtection="1">
      <alignment horizontal="center" vertical="center" wrapText="1"/>
    </xf>
    <xf numFmtId="0" fontId="0" fillId="0" borderId="2" xfId="0" applyBorder="1" applyAlignment="1" applyProtection="1">
      <alignment horizontal="center" vertical="center"/>
      <protection locked="0"/>
    </xf>
    <xf numFmtId="0" fontId="0" fillId="3" borderId="30" xfId="0" applyFill="1" applyBorder="1" applyAlignment="1">
      <alignment vertical="center" shrinkToFit="1"/>
    </xf>
    <xf numFmtId="0" fontId="0" fillId="3" borderId="11" xfId="0" applyFill="1" applyBorder="1" applyAlignment="1">
      <alignment vertical="center" shrinkToFit="1"/>
    </xf>
    <xf numFmtId="0" fontId="0" fillId="3" borderId="31" xfId="0" applyFill="1" applyBorder="1" applyAlignment="1">
      <alignment vertical="center" shrinkToFit="1"/>
    </xf>
    <xf numFmtId="0" fontId="49" fillId="0" borderId="0" xfId="0" applyFont="1" applyAlignment="1">
      <alignment horizontal="center" vertical="center"/>
    </xf>
    <xf numFmtId="0" fontId="48" fillId="0" borderId="0" xfId="0" applyFont="1">
      <alignment vertical="center"/>
    </xf>
    <xf numFmtId="0" fontId="49" fillId="0" borderId="0" xfId="1" applyNumberFormat="1" applyFont="1" applyProtection="1">
      <alignment vertical="center"/>
      <protection locked="0"/>
    </xf>
    <xf numFmtId="0" fontId="41" fillId="0" borderId="37" xfId="0" applyFont="1" applyBorder="1" applyAlignment="1" applyProtection="1">
      <alignment vertical="center" shrinkToFit="1"/>
      <protection locked="0"/>
    </xf>
    <xf numFmtId="0" fontId="41" fillId="0" borderId="8" xfId="0" applyFont="1" applyBorder="1" applyAlignment="1" applyProtection="1">
      <alignment vertical="center" shrinkToFit="1"/>
      <protection locked="0"/>
    </xf>
    <xf numFmtId="180" fontId="41" fillId="0" borderId="1" xfId="0" applyNumberFormat="1" applyFont="1" applyBorder="1" applyAlignment="1" applyProtection="1">
      <alignment vertical="center" shrinkToFit="1"/>
      <protection locked="0"/>
    </xf>
    <xf numFmtId="0" fontId="38" fillId="0" borderId="0" xfId="1" applyNumberFormat="1" applyFont="1" applyProtection="1">
      <alignment vertical="center"/>
      <protection locked="0"/>
    </xf>
    <xf numFmtId="0" fontId="62" fillId="0" borderId="9" xfId="0" applyFont="1" applyBorder="1" applyAlignment="1" applyProtection="1">
      <alignment horizontal="center" vertical="center" shrinkToFit="1"/>
      <protection locked="0"/>
    </xf>
    <xf numFmtId="0" fontId="62" fillId="0" borderId="0" xfId="0" applyFont="1" applyProtection="1">
      <alignment vertical="center"/>
      <protection locked="0"/>
    </xf>
    <xf numFmtId="0" fontId="62" fillId="0" borderId="1" xfId="0" applyFont="1" applyBorder="1" applyAlignment="1" applyProtection="1">
      <alignment horizontal="center" vertical="center" shrinkToFit="1"/>
      <protection locked="0"/>
    </xf>
    <xf numFmtId="0" fontId="0" fillId="0" borderId="1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62" fillId="0" borderId="10" xfId="0" applyFont="1" applyBorder="1" applyAlignment="1" applyProtection="1">
      <alignment horizontal="center" vertical="center" shrinkToFit="1"/>
      <protection locked="0"/>
    </xf>
    <xf numFmtId="0" fontId="62" fillId="0" borderId="2" xfId="0" applyFont="1" applyBorder="1" applyAlignment="1" applyProtection="1">
      <alignment horizontal="center" vertical="center" shrinkToFit="1"/>
      <protection locked="0"/>
    </xf>
    <xf numFmtId="0" fontId="62" fillId="0" borderId="38" xfId="0" applyFont="1" applyBorder="1" applyAlignment="1" applyProtection="1">
      <alignment horizontal="center" vertical="center" shrinkToFit="1"/>
      <protection locked="0"/>
    </xf>
    <xf numFmtId="0" fontId="41" fillId="0" borderId="39" xfId="0" applyFont="1" applyBorder="1" applyProtection="1">
      <alignment vertical="center"/>
      <protection locked="0"/>
    </xf>
    <xf numFmtId="0" fontId="41" fillId="0" borderId="40" xfId="0" applyFont="1" applyBorder="1" applyProtection="1">
      <alignment vertical="center"/>
      <protection locked="0"/>
    </xf>
    <xf numFmtId="0" fontId="41" fillId="0" borderId="41" xfId="0" applyFont="1" applyBorder="1" applyProtection="1">
      <alignment vertical="center"/>
      <protection locked="0"/>
    </xf>
    <xf numFmtId="0" fontId="41" fillId="0" borderId="42" xfId="0" applyFont="1" applyBorder="1" applyProtection="1">
      <alignment vertical="center"/>
      <protection locked="0"/>
    </xf>
    <xf numFmtId="0" fontId="38" fillId="0" borderId="1" xfId="1" applyNumberFormat="1" applyFont="1" applyBorder="1" applyAlignment="1" applyProtection="1">
      <alignment vertical="center" shrinkToFit="1"/>
      <protection locked="0"/>
    </xf>
    <xf numFmtId="180" fontId="0" fillId="0" borderId="1" xfId="0" applyNumberFormat="1"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43" xfId="0" applyBorder="1" applyProtection="1">
      <alignment vertical="center"/>
      <protection locked="0"/>
    </xf>
    <xf numFmtId="0" fontId="0" fillId="0" borderId="6" xfId="0" applyBorder="1" applyProtection="1">
      <alignment vertical="center"/>
      <protection locked="0"/>
    </xf>
    <xf numFmtId="0" fontId="0" fillId="0" borderId="1" xfId="0" applyBorder="1" applyProtection="1">
      <alignment vertical="center"/>
      <protection locked="0"/>
    </xf>
    <xf numFmtId="0" fontId="62" fillId="0" borderId="44" xfId="0" applyFont="1" applyBorder="1" applyProtection="1">
      <alignment vertical="center"/>
      <protection locked="0"/>
    </xf>
    <xf numFmtId="0" fontId="62" fillId="0" borderId="3" xfId="0" applyFont="1" applyBorder="1" applyProtection="1">
      <alignment vertical="center"/>
      <protection locked="0"/>
    </xf>
    <xf numFmtId="0" fontId="40" fillId="0" borderId="0" xfId="0" applyFont="1" applyAlignment="1">
      <alignment horizontal="center" vertical="center"/>
    </xf>
    <xf numFmtId="38" fontId="38" fillId="0" borderId="11" xfId="1" applyFont="1" applyFill="1" applyBorder="1" applyAlignment="1" applyProtection="1">
      <alignment vertical="center" shrinkToFit="1"/>
      <protection locked="0"/>
    </xf>
    <xf numFmtId="178" fontId="0" fillId="0" borderId="11" xfId="0" applyNumberFormat="1" applyBorder="1" applyAlignment="1" applyProtection="1">
      <alignment vertical="center" shrinkToFit="1"/>
      <protection locked="0"/>
    </xf>
    <xf numFmtId="3" fontId="0" fillId="0" borderId="11" xfId="0" applyNumberFormat="1" applyBorder="1" applyAlignment="1">
      <alignment vertical="center" shrinkToFit="1"/>
    </xf>
    <xf numFmtId="38" fontId="38" fillId="0" borderId="1" xfId="1" applyFont="1" applyFill="1" applyBorder="1" applyAlignment="1" applyProtection="1">
      <alignment vertical="center" shrinkToFit="1"/>
      <protection locked="0"/>
    </xf>
    <xf numFmtId="178" fontId="0" fillId="0" borderId="1" xfId="0" applyNumberFormat="1" applyBorder="1" applyAlignment="1" applyProtection="1">
      <alignment vertical="center" shrinkToFit="1"/>
      <protection locked="0"/>
    </xf>
    <xf numFmtId="3" fontId="0" fillId="0" borderId="1" xfId="0" applyNumberFormat="1" applyBorder="1" applyAlignment="1">
      <alignment vertical="center" shrinkToFit="1"/>
    </xf>
    <xf numFmtId="3" fontId="0" fillId="0" borderId="9" xfId="0" applyNumberFormat="1" applyBorder="1" applyAlignment="1">
      <alignment vertical="center" shrinkToFit="1"/>
    </xf>
    <xf numFmtId="3" fontId="0" fillId="0" borderId="45" xfId="0" applyNumberFormat="1" applyBorder="1" applyAlignment="1">
      <alignment vertical="center" shrinkToFit="1"/>
    </xf>
    <xf numFmtId="3" fontId="0" fillId="0" borderId="33" xfId="0" applyNumberFormat="1" applyBorder="1" applyAlignment="1">
      <alignment vertical="center" shrinkToFit="1"/>
    </xf>
    <xf numFmtId="3" fontId="0" fillId="0" borderId="46" xfId="0" applyNumberFormat="1" applyBorder="1" applyAlignment="1">
      <alignment vertical="center" shrinkToFit="1"/>
    </xf>
    <xf numFmtId="38" fontId="38" fillId="0" borderId="6" xfId="1" applyFont="1" applyFill="1" applyBorder="1" applyAlignment="1" applyProtection="1">
      <alignment vertical="center" shrinkToFit="1"/>
      <protection locked="0"/>
    </xf>
    <xf numFmtId="178" fontId="0" fillId="0" borderId="6" xfId="0" applyNumberFormat="1" applyBorder="1" applyAlignment="1" applyProtection="1">
      <alignment vertical="center" shrinkToFit="1"/>
      <protection locked="0"/>
    </xf>
    <xf numFmtId="182" fontId="0" fillId="0" borderId="19" xfId="0" applyNumberFormat="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0" borderId="0" xfId="0" applyFont="1" applyAlignment="1">
      <alignment horizontal="center" vertical="center" shrinkToFit="1"/>
    </xf>
    <xf numFmtId="0" fontId="0" fillId="0" borderId="47" xfId="0" applyBorder="1">
      <alignment vertical="center"/>
    </xf>
    <xf numFmtId="183" fontId="51" fillId="0" borderId="49" xfId="0" applyNumberFormat="1" applyFont="1" applyBorder="1" applyAlignment="1">
      <alignment vertical="center" shrinkToFit="1"/>
    </xf>
    <xf numFmtId="183" fontId="51" fillId="0" borderId="1" xfId="0" applyNumberFormat="1" applyFont="1" applyBorder="1" applyAlignment="1" applyProtection="1">
      <alignment vertical="center" shrinkToFit="1"/>
      <protection locked="0"/>
    </xf>
    <xf numFmtId="183" fontId="57" fillId="0" borderId="1" xfId="0" applyNumberFormat="1" applyFont="1" applyBorder="1" applyAlignment="1" applyProtection="1">
      <alignment vertical="center" shrinkToFit="1"/>
      <protection locked="0"/>
    </xf>
    <xf numFmtId="183" fontId="51" fillId="0" borderId="1" xfId="0" applyNumberFormat="1" applyFont="1" applyBorder="1" applyAlignment="1">
      <alignment vertical="center" shrinkToFit="1"/>
    </xf>
    <xf numFmtId="0" fontId="44" fillId="0" borderId="3" xfId="0" applyFont="1" applyBorder="1">
      <alignment vertical="center"/>
    </xf>
    <xf numFmtId="0" fontId="63" fillId="0" borderId="0" xfId="0" applyFont="1">
      <alignment vertical="center"/>
    </xf>
    <xf numFmtId="186" fontId="0" fillId="0" borderId="1" xfId="0" applyNumberFormat="1" applyBorder="1" applyAlignment="1">
      <alignment horizontal="center" vertical="center"/>
    </xf>
    <xf numFmtId="0" fontId="0" fillId="0" borderId="50" xfId="0" applyBorder="1" applyAlignment="1">
      <alignment horizontal="center" vertical="center"/>
    </xf>
    <xf numFmtId="49" fontId="0" fillId="0" borderId="2" xfId="0" applyNumberFormat="1" applyBorder="1">
      <alignment vertical="center"/>
    </xf>
    <xf numFmtId="0" fontId="59" fillId="0" borderId="0" xfId="0" applyFont="1">
      <alignment vertical="center"/>
    </xf>
    <xf numFmtId="0" fontId="64" fillId="0" borderId="1" xfId="0" applyFont="1" applyBorder="1" applyAlignment="1">
      <alignment horizontal="center" vertical="center" shrinkToFit="1"/>
    </xf>
    <xf numFmtId="0" fontId="59" fillId="0" borderId="1" xfId="0" applyFont="1" applyBorder="1" applyAlignment="1">
      <alignment horizontal="center" vertical="center" shrinkToFit="1"/>
    </xf>
    <xf numFmtId="0" fontId="65" fillId="0" borderId="1" xfId="0" applyFont="1" applyBorder="1" applyAlignment="1">
      <alignment horizontal="center" vertical="center" wrapText="1"/>
    </xf>
    <xf numFmtId="0" fontId="59" fillId="0" borderId="0" xfId="0" applyFont="1" applyAlignment="1">
      <alignment horizontal="center" vertical="center"/>
    </xf>
    <xf numFmtId="0" fontId="66" fillId="0" borderId="0" xfId="0" applyFont="1">
      <alignment vertical="center"/>
    </xf>
    <xf numFmtId="0" fontId="0" fillId="0" borderId="30" xfId="0" applyBorder="1" applyAlignment="1" applyProtection="1">
      <alignment horizontal="center" vertical="center" shrinkToFit="1"/>
      <protection locked="0"/>
    </xf>
    <xf numFmtId="182" fontId="0" fillId="0" borderId="16"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41" fillId="0" borderId="10" xfId="0" applyFont="1" applyBorder="1" applyAlignment="1">
      <alignment vertical="center" shrinkToFit="1"/>
    </xf>
    <xf numFmtId="38" fontId="0" fillId="0" borderId="37" xfId="0" applyNumberFormat="1" applyBorder="1">
      <alignment vertical="center"/>
    </xf>
    <xf numFmtId="38" fontId="0" fillId="0" borderId="55" xfId="0" applyNumberFormat="1" applyBorder="1">
      <alignment vertical="center"/>
    </xf>
    <xf numFmtId="38" fontId="0" fillId="0" borderId="37" xfId="0" applyNumberFormat="1" applyBorder="1" applyAlignment="1">
      <alignment vertical="center" shrinkToFit="1"/>
    </xf>
    <xf numFmtId="38" fontId="0" fillId="0" borderId="55" xfId="0" applyNumberFormat="1" applyBorder="1" applyAlignment="1">
      <alignment vertical="center" shrinkToFit="1"/>
    </xf>
    <xf numFmtId="0" fontId="0" fillId="0" borderId="44" xfId="0" applyBorder="1" applyAlignment="1">
      <alignment horizontal="center" vertical="center" shrinkToFit="1"/>
    </xf>
    <xf numFmtId="38" fontId="0" fillId="0" borderId="44" xfId="0" applyNumberFormat="1" applyBorder="1">
      <alignment vertical="center"/>
    </xf>
    <xf numFmtId="0" fontId="0" fillId="0" borderId="35" xfId="0" applyBorder="1" applyAlignment="1">
      <alignment horizontal="center" vertical="center"/>
    </xf>
    <xf numFmtId="38" fontId="0" fillId="0" borderId="31" xfId="0" applyNumberFormat="1" applyBorder="1" applyAlignment="1" applyProtection="1">
      <alignment vertical="center" shrinkToFit="1"/>
      <protection locked="0"/>
    </xf>
    <xf numFmtId="38" fontId="38" fillId="3" borderId="1" xfId="1" applyFont="1" applyFill="1" applyBorder="1" applyAlignment="1" applyProtection="1">
      <alignment horizontal="right" vertical="center" shrinkToFit="1"/>
    </xf>
    <xf numFmtId="182" fontId="41" fillId="0" borderId="1" xfId="0" applyNumberFormat="1" applyFont="1" applyBorder="1" applyAlignment="1">
      <alignment horizontal="center" vertical="center"/>
    </xf>
    <xf numFmtId="38" fontId="41" fillId="0" borderId="1" xfId="1" applyFont="1" applyFill="1" applyBorder="1" applyProtection="1">
      <alignment vertical="center"/>
    </xf>
    <xf numFmtId="38" fontId="0" fillId="0" borderId="44" xfId="0" applyNumberFormat="1" applyBorder="1" applyAlignment="1">
      <alignment vertical="center" shrinkToFit="1"/>
    </xf>
    <xf numFmtId="0" fontId="0" fillId="0" borderId="44" xfId="0" applyBorder="1" applyAlignment="1">
      <alignment horizontal="center" vertical="center"/>
    </xf>
    <xf numFmtId="3" fontId="0" fillId="0" borderId="55" xfId="0" applyNumberFormat="1" applyBorder="1">
      <alignment vertical="center"/>
    </xf>
    <xf numFmtId="3" fontId="0" fillId="0" borderId="58" xfId="0" applyNumberFormat="1" applyBorder="1">
      <alignment vertical="center"/>
    </xf>
    <xf numFmtId="0" fontId="67" fillId="0" borderId="0" xfId="0" applyFont="1" applyAlignment="1">
      <alignment shrinkToFit="1"/>
    </xf>
    <xf numFmtId="0" fontId="46" fillId="0" borderId="0" xfId="0" applyFont="1" applyAlignment="1">
      <alignment vertical="center" shrinkToFit="1"/>
    </xf>
    <xf numFmtId="0" fontId="46" fillId="0" borderId="34" xfId="0" applyFont="1" applyBorder="1" applyAlignment="1">
      <alignment vertical="center" shrinkToFit="1"/>
    </xf>
    <xf numFmtId="0" fontId="68" fillId="0" borderId="0" xfId="0" applyFont="1" applyAlignment="1">
      <alignment vertical="center" shrinkToFit="1"/>
    </xf>
    <xf numFmtId="38" fontId="46" fillId="0" borderId="34" xfId="0" applyNumberFormat="1" applyFont="1" applyBorder="1" applyAlignment="1">
      <alignment vertical="center" shrinkToFit="1"/>
    </xf>
    <xf numFmtId="38" fontId="46" fillId="0" borderId="0" xfId="0" applyNumberFormat="1" applyFont="1" applyAlignment="1">
      <alignment vertical="center" shrinkToFit="1"/>
    </xf>
    <xf numFmtId="0" fontId="40" fillId="0" borderId="0" xfId="0" applyFont="1" applyAlignment="1">
      <alignment vertical="center" shrinkToFit="1"/>
    </xf>
    <xf numFmtId="0" fontId="67" fillId="0" borderId="0" xfId="0" applyFont="1" applyAlignment="1" applyProtection="1">
      <alignment shrinkToFit="1"/>
      <protection locked="0"/>
    </xf>
    <xf numFmtId="0" fontId="40" fillId="0" borderId="34" xfId="1" applyNumberFormat="1" applyFont="1" applyBorder="1" applyAlignment="1" applyProtection="1">
      <alignment vertical="center" shrinkToFit="1"/>
    </xf>
    <xf numFmtId="185" fontId="69" fillId="0" borderId="0" xfId="0" applyNumberFormat="1" applyFont="1" applyAlignment="1">
      <alignment vertical="center" shrinkToFit="1"/>
    </xf>
    <xf numFmtId="0" fontId="40" fillId="0" borderId="0" xfId="0" applyFont="1" applyAlignment="1">
      <alignment horizontal="center" vertical="top"/>
    </xf>
    <xf numFmtId="0" fontId="41" fillId="0" borderId="1" xfId="0" applyFont="1" applyBorder="1" applyAlignment="1">
      <alignment horizontal="center" vertical="center"/>
    </xf>
    <xf numFmtId="49" fontId="0" fillId="0" borderId="1" xfId="2" applyNumberFormat="1" applyFont="1" applyBorder="1" applyAlignment="1">
      <alignment vertical="center"/>
    </xf>
    <xf numFmtId="0" fontId="49" fillId="0" borderId="0" xfId="0" applyFont="1" applyAlignment="1">
      <alignment horizontal="center" vertical="top"/>
    </xf>
    <xf numFmtId="38" fontId="0" fillId="0" borderId="1" xfId="1" applyFont="1" applyFill="1" applyBorder="1" applyAlignment="1" applyProtection="1">
      <alignment horizontal="center" vertical="center" shrinkToFit="1"/>
    </xf>
    <xf numFmtId="0" fontId="0" fillId="0" borderId="1" xfId="0" applyBorder="1" applyAlignment="1">
      <alignment horizontal="center" vertical="center" textRotation="255"/>
    </xf>
    <xf numFmtId="0" fontId="0" fillId="0" borderId="14" xfId="0" applyBorder="1" applyAlignment="1">
      <alignment horizontal="center" vertical="center"/>
    </xf>
    <xf numFmtId="0" fontId="0" fillId="0" borderId="0" xfId="0" applyAlignment="1">
      <alignment horizontal="center" vertical="center" wrapText="1"/>
    </xf>
    <xf numFmtId="38" fontId="46" fillId="0" borderId="80" xfId="0" applyNumberFormat="1" applyFont="1" applyBorder="1" applyAlignment="1">
      <alignment vertical="center" shrinkToFit="1"/>
    </xf>
    <xf numFmtId="181" fontId="0" fillId="0" borderId="1" xfId="0" applyNumberFormat="1" applyBorder="1" applyAlignment="1">
      <alignment horizontal="center" vertical="center" shrinkToFit="1"/>
    </xf>
    <xf numFmtId="0" fontId="0" fillId="0" borderId="0" xfId="0" applyAlignment="1" applyProtection="1">
      <alignment vertical="center" shrinkToFit="1"/>
      <protection locked="0"/>
    </xf>
    <xf numFmtId="38" fontId="38" fillId="0" borderId="11"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45" fillId="0" borderId="8" xfId="1" applyFont="1" applyFill="1" applyBorder="1" applyAlignment="1" applyProtection="1">
      <alignment horizontal="center" vertical="center" wrapText="1"/>
    </xf>
    <xf numFmtId="38" fontId="38" fillId="0" borderId="9" xfId="1" applyFont="1" applyFill="1" applyBorder="1" applyAlignment="1" applyProtection="1">
      <alignment horizontal="center" vertical="center"/>
    </xf>
    <xf numFmtId="38" fontId="38" fillId="0" borderId="51" xfId="1" applyFont="1" applyFill="1" applyBorder="1" applyAlignment="1" applyProtection="1">
      <alignment horizontal="center" vertical="center"/>
    </xf>
    <xf numFmtId="180" fontId="0" fillId="0" borderId="6" xfId="0" applyNumberFormat="1" applyBorder="1" applyAlignment="1" applyProtection="1">
      <alignment horizontal="center" vertical="center" shrinkToFit="1"/>
      <protection locked="0"/>
    </xf>
    <xf numFmtId="180" fontId="0" fillId="0" borderId="1" xfId="0" applyNumberFormat="1" applyBorder="1" applyAlignment="1" applyProtection="1">
      <alignment horizontal="center" vertical="center" shrinkToFit="1"/>
      <protection locked="0"/>
    </xf>
    <xf numFmtId="180" fontId="0" fillId="0" borderId="5" xfId="0" applyNumberFormat="1" applyBorder="1" applyAlignment="1" applyProtection="1">
      <alignment horizontal="center" vertical="center" shrinkToFit="1"/>
      <protection locked="0"/>
    </xf>
    <xf numFmtId="180" fontId="0" fillId="0" borderId="11" xfId="0" applyNumberFormat="1" applyBorder="1" applyAlignment="1" applyProtection="1">
      <alignment horizontal="center" vertical="center" shrinkToFit="1"/>
      <protection locked="0"/>
    </xf>
    <xf numFmtId="49" fontId="0" fillId="0" borderId="1"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0" fontId="49" fillId="0" borderId="1" xfId="0" applyFont="1" applyBorder="1" applyAlignment="1">
      <alignment vertical="center" shrinkToFit="1"/>
    </xf>
    <xf numFmtId="38" fontId="38" fillId="3" borderId="8" xfId="1" applyFont="1" applyFill="1" applyBorder="1" applyAlignment="1" applyProtection="1">
      <alignment horizontal="right" vertical="center" shrinkToFit="1"/>
    </xf>
    <xf numFmtId="38" fontId="0" fillId="0" borderId="8" xfId="1" applyFont="1" applyFill="1" applyBorder="1" applyAlignment="1" applyProtection="1">
      <alignment horizontal="center" vertical="center" shrinkToFit="1"/>
    </xf>
    <xf numFmtId="38" fontId="38" fillId="3" borderId="10" xfId="1" applyFont="1" applyFill="1" applyBorder="1" applyAlignment="1" applyProtection="1">
      <alignment horizontal="right" vertical="center" shrinkToFit="1"/>
    </xf>
    <xf numFmtId="38" fontId="38" fillId="3" borderId="3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0" borderId="1" xfId="1" applyFont="1" applyFill="1" applyBorder="1" applyAlignment="1" applyProtection="1">
      <alignment horizontal="center" vertical="center" wrapText="1"/>
    </xf>
    <xf numFmtId="0" fontId="47" fillId="0" borderId="87" xfId="0" applyFont="1" applyBorder="1" applyAlignment="1" applyProtection="1">
      <alignment vertical="center" textRotation="255" wrapText="1"/>
      <protection locked="0"/>
    </xf>
    <xf numFmtId="0" fontId="47" fillId="0" borderId="88" xfId="0" applyFont="1" applyBorder="1" applyAlignment="1" applyProtection="1">
      <alignment vertical="center" textRotation="255" wrapText="1"/>
      <protection locked="0"/>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49" fontId="0" fillId="6" borderId="1" xfId="2" applyNumberFormat="1" applyFont="1" applyFill="1" applyBorder="1" applyAlignment="1">
      <alignment vertical="center"/>
    </xf>
    <xf numFmtId="49" fontId="5" fillId="6" borderId="1" xfId="2" applyNumberFormat="1" applyFill="1" applyBorder="1" applyAlignment="1">
      <alignment vertical="center"/>
    </xf>
    <xf numFmtId="180" fontId="5" fillId="6" borderId="1" xfId="2" applyNumberFormat="1" applyFill="1" applyBorder="1" applyAlignment="1">
      <alignment vertical="center"/>
    </xf>
    <xf numFmtId="49" fontId="38" fillId="6" borderId="1" xfId="2" applyNumberFormat="1" applyFont="1" applyFill="1" applyBorder="1" applyAlignment="1">
      <alignment vertical="center"/>
    </xf>
    <xf numFmtId="180" fontId="38" fillId="6" borderId="1" xfId="2" applyNumberFormat="1" applyFont="1" applyFill="1" applyBorder="1" applyAlignment="1">
      <alignment vertical="center"/>
    </xf>
    <xf numFmtId="184" fontId="38" fillId="3" borderId="1" xfId="2" applyNumberFormat="1" applyFont="1" applyFill="1" applyBorder="1" applyAlignment="1">
      <alignment horizontal="right" vertical="center"/>
    </xf>
    <xf numFmtId="49" fontId="5" fillId="3" borderId="1" xfId="2" applyNumberFormat="1" applyFill="1" applyBorder="1" applyAlignment="1">
      <alignment vertical="center"/>
    </xf>
    <xf numFmtId="0" fontId="5" fillId="7" borderId="1" xfId="2" applyFill="1" applyBorder="1" applyAlignment="1">
      <alignment vertical="center"/>
    </xf>
    <xf numFmtId="0" fontId="49" fillId="0" borderId="6" xfId="0" applyFont="1" applyBorder="1" applyAlignment="1" applyProtection="1">
      <alignment horizontal="center" vertical="center" shrinkToFit="1"/>
      <protection locked="0"/>
    </xf>
    <xf numFmtId="0" fontId="49" fillId="0" borderId="1" xfId="0" applyFont="1" applyBorder="1" applyAlignment="1" applyProtection="1">
      <alignment horizontal="center" vertical="center" shrinkToFit="1"/>
      <protection locked="0"/>
    </xf>
    <xf numFmtId="0" fontId="59" fillId="0" borderId="0" xfId="0" applyFont="1" applyAlignment="1" applyProtection="1">
      <alignment vertical="center" shrinkToFit="1"/>
      <protection locked="0"/>
    </xf>
    <xf numFmtId="0" fontId="59" fillId="0" borderId="1" xfId="0" applyFont="1" applyBorder="1">
      <alignment vertical="center"/>
    </xf>
    <xf numFmtId="187" fontId="59" fillId="0" borderId="1" xfId="0" applyNumberFormat="1" applyFont="1" applyBorder="1">
      <alignment vertical="center"/>
    </xf>
    <xf numFmtId="0" fontId="59" fillId="0" borderId="6" xfId="0" applyFont="1" applyBorder="1">
      <alignment vertical="center"/>
    </xf>
    <xf numFmtId="187" fontId="59" fillId="0" borderId="6" xfId="0" applyNumberFormat="1" applyFont="1" applyBorder="1">
      <alignment vertical="center"/>
    </xf>
    <xf numFmtId="0" fontId="59" fillId="0" borderId="91" xfId="0" applyFont="1" applyBorder="1">
      <alignment vertical="center"/>
    </xf>
    <xf numFmtId="187" fontId="59" fillId="0" borderId="91" xfId="0" applyNumberFormat="1" applyFont="1" applyBorder="1">
      <alignment vertical="center"/>
    </xf>
    <xf numFmtId="0" fontId="49" fillId="0" borderId="0" xfId="0" applyFont="1" applyAlignment="1">
      <alignment vertical="top" wrapText="1" shrinkToFit="1"/>
    </xf>
    <xf numFmtId="0" fontId="0" fillId="0" borderId="43" xfId="0" applyBorder="1">
      <alignment vertical="center"/>
    </xf>
    <xf numFmtId="0" fontId="0" fillId="0" borderId="30" xfId="0" applyBorder="1">
      <alignment vertical="center"/>
    </xf>
    <xf numFmtId="49" fontId="5" fillId="5" borderId="1" xfId="3" applyNumberFormat="1" applyFill="1" applyBorder="1">
      <alignment vertical="center"/>
    </xf>
    <xf numFmtId="49" fontId="5" fillId="5" borderId="1" xfId="3" applyNumberFormat="1" applyFill="1" applyBorder="1" applyAlignment="1">
      <alignment horizontal="center" vertical="center"/>
    </xf>
    <xf numFmtId="0" fontId="0" fillId="4" borderId="1" xfId="0" applyFill="1" applyBorder="1" applyAlignment="1">
      <alignment horizontal="center" vertical="center"/>
    </xf>
    <xf numFmtId="0" fontId="0" fillId="0" borderId="47" xfId="0" applyBorder="1" applyAlignment="1">
      <alignment horizontal="center" vertical="center"/>
    </xf>
    <xf numFmtId="0" fontId="41" fillId="0" borderId="0" xfId="0" applyFont="1">
      <alignment vertical="center"/>
    </xf>
    <xf numFmtId="0" fontId="49" fillId="0" borderId="10" xfId="0" applyFont="1" applyBorder="1" applyAlignment="1">
      <alignment horizontal="center" vertical="center" shrinkToFit="1"/>
    </xf>
    <xf numFmtId="0" fontId="53" fillId="0" borderId="5" xfId="0" applyFont="1" applyBorder="1" applyAlignment="1">
      <alignment horizontal="center" vertical="center" wrapText="1"/>
    </xf>
    <xf numFmtId="0" fontId="0" fillId="0" borderId="50" xfId="0" applyBorder="1">
      <alignment vertical="center"/>
    </xf>
    <xf numFmtId="0" fontId="0" fillId="0" borderId="51" xfId="0" applyBorder="1">
      <alignment vertical="center"/>
    </xf>
    <xf numFmtId="0" fontId="0" fillId="0" borderId="12" xfId="0" applyBorder="1">
      <alignment vertical="center"/>
    </xf>
    <xf numFmtId="0" fontId="0" fillId="0" borderId="15" xfId="0" applyBorder="1">
      <alignment vertical="center"/>
    </xf>
    <xf numFmtId="0" fontId="57" fillId="0" borderId="0" xfId="0" applyFont="1" applyProtection="1">
      <alignment vertical="center"/>
      <protection locked="0"/>
    </xf>
    <xf numFmtId="0" fontId="0" fillId="0" borderId="1" xfId="2" applyFont="1" applyBorder="1" applyAlignment="1">
      <alignment vertical="center"/>
    </xf>
    <xf numFmtId="0" fontId="38" fillId="0" borderId="1" xfId="2" applyFont="1" applyBorder="1" applyAlignment="1">
      <alignment vertical="center"/>
    </xf>
    <xf numFmtId="49" fontId="5" fillId="0" borderId="4" xfId="2" applyNumberFormat="1" applyBorder="1" applyAlignment="1">
      <alignment vertical="center"/>
    </xf>
    <xf numFmtId="0" fontId="5" fillId="0" borderId="1" xfId="2" applyBorder="1" applyAlignment="1">
      <alignment vertical="center"/>
    </xf>
    <xf numFmtId="0" fontId="59" fillId="0" borderId="6" xfId="0" applyFont="1" applyBorder="1" applyAlignment="1" applyProtection="1">
      <alignment horizontal="center" vertical="center" shrinkToFit="1"/>
      <protection locked="0"/>
    </xf>
    <xf numFmtId="0" fontId="59" fillId="0" borderId="1" xfId="0" applyFont="1" applyBorder="1" applyAlignment="1">
      <alignment horizontal="center" vertical="center"/>
    </xf>
    <xf numFmtId="181" fontId="0" fillId="0" borderId="11" xfId="0" applyNumberFormat="1" applyBorder="1" applyAlignment="1" applyProtection="1">
      <alignment horizontal="center" vertical="center" shrinkToFit="1"/>
      <protection locked="0"/>
    </xf>
    <xf numFmtId="181" fontId="0" fillId="0" borderId="31" xfId="0" applyNumberFormat="1" applyBorder="1" applyAlignment="1" applyProtection="1">
      <alignment horizontal="center" vertical="center" shrinkToFit="1"/>
      <protection locked="0"/>
    </xf>
    <xf numFmtId="0" fontId="59" fillId="0" borderId="14" xfId="0" applyFont="1" applyBorder="1" applyAlignment="1">
      <alignment vertical="center" shrinkToFit="1"/>
    </xf>
    <xf numFmtId="0" fontId="64" fillId="0" borderId="5" xfId="0" applyFont="1" applyBorder="1" applyAlignment="1">
      <alignment vertical="center" textRotation="255"/>
    </xf>
    <xf numFmtId="49" fontId="5" fillId="2" borderId="1" xfId="6" applyNumberFormat="1" applyFill="1" applyBorder="1" applyAlignment="1">
      <alignment horizontal="center" vertical="center" shrinkToFit="1"/>
    </xf>
    <xf numFmtId="0" fontId="6" fillId="3" borderId="0" xfId="6" applyFont="1" applyFill="1">
      <alignment vertical="center"/>
    </xf>
    <xf numFmtId="0" fontId="5" fillId="3" borderId="0" xfId="6" applyFill="1">
      <alignment vertical="center"/>
    </xf>
    <xf numFmtId="49" fontId="0" fillId="3" borderId="0" xfId="0" applyNumberFormat="1" applyFill="1">
      <alignment vertical="center"/>
    </xf>
    <xf numFmtId="49" fontId="5" fillId="3" borderId="1" xfId="2" applyNumberFormat="1" applyFill="1" applyBorder="1" applyAlignment="1">
      <alignment horizontal="center" vertical="center"/>
    </xf>
    <xf numFmtId="0" fontId="5" fillId="3" borderId="1" xfId="6" applyFill="1" applyBorder="1" applyAlignment="1">
      <alignment horizontal="center" vertical="center"/>
    </xf>
    <xf numFmtId="49" fontId="5" fillId="3" borderId="1" xfId="6" applyNumberFormat="1" applyFill="1" applyBorder="1" applyAlignment="1">
      <alignment horizontal="center" vertical="center"/>
    </xf>
    <xf numFmtId="0" fontId="5" fillId="3" borderId="1" xfId="6" applyFill="1" applyBorder="1">
      <alignment vertical="center"/>
    </xf>
    <xf numFmtId="0" fontId="5" fillId="3" borderId="1" xfId="2" applyFill="1" applyBorder="1"/>
    <xf numFmtId="0" fontId="67" fillId="0" borderId="0" xfId="0" applyFont="1" applyAlignment="1">
      <alignment vertical="center" shrinkToFit="1"/>
    </xf>
    <xf numFmtId="0" fontId="49" fillId="11" borderId="0" xfId="0" applyFont="1" applyFill="1">
      <alignment vertical="center"/>
    </xf>
    <xf numFmtId="0" fontId="66" fillId="0" borderId="0" xfId="0" applyFont="1" applyAlignment="1">
      <alignment horizontal="center" vertical="center"/>
    </xf>
    <xf numFmtId="0" fontId="57" fillId="0" borderId="0" xfId="7" applyFont="1" applyProtection="1">
      <alignment vertical="center"/>
    </xf>
    <xf numFmtId="49" fontId="68" fillId="0" borderId="2" xfId="7" applyNumberFormat="1" applyFont="1" applyBorder="1" applyAlignment="1" applyProtection="1">
      <alignment vertical="center" shrinkToFit="1"/>
    </xf>
    <xf numFmtId="0" fontId="57" fillId="0" borderId="0" xfId="7" applyFont="1">
      <alignment vertical="center"/>
    </xf>
    <xf numFmtId="0" fontId="92" fillId="0" borderId="0" xfId="7" applyAlignment="1" applyProtection="1">
      <alignment vertical="center"/>
    </xf>
    <xf numFmtId="38" fontId="0" fillId="0" borderId="40" xfId="0" applyNumberFormat="1" applyBorder="1" applyAlignment="1">
      <alignment vertical="center" shrinkToFit="1"/>
    </xf>
    <xf numFmtId="3" fontId="0" fillId="0" borderId="40" xfId="0" applyNumberFormat="1" applyBorder="1" applyAlignment="1">
      <alignment vertical="center" shrinkToFit="1"/>
    </xf>
    <xf numFmtId="0" fontId="0" fillId="0" borderId="40" xfId="0" applyBorder="1" applyAlignment="1">
      <alignment vertical="center" shrinkToFit="1"/>
    </xf>
    <xf numFmtId="38" fontId="0" fillId="0" borderId="106" xfId="0" applyNumberFormat="1" applyBorder="1" applyAlignment="1">
      <alignment vertical="center" shrinkToFit="1"/>
    </xf>
    <xf numFmtId="38" fontId="0" fillId="3" borderId="106" xfId="0" applyNumberFormat="1" applyFill="1" applyBorder="1" applyAlignment="1">
      <alignment vertical="center" shrinkToFit="1"/>
    </xf>
    <xf numFmtId="38" fontId="0" fillId="3" borderId="40" xfId="0" applyNumberFormat="1" applyFill="1" applyBorder="1" applyAlignment="1">
      <alignment vertical="center" shrinkToFit="1"/>
    </xf>
    <xf numFmtId="3" fontId="0" fillId="0" borderId="6" xfId="0" applyNumberFormat="1" applyBorder="1" applyProtection="1">
      <alignment vertical="center"/>
      <protection locked="0"/>
    </xf>
    <xf numFmtId="3" fontId="0" fillId="0" borderId="40" xfId="0" applyNumberFormat="1" applyBorder="1">
      <alignment vertical="center"/>
    </xf>
    <xf numFmtId="3" fontId="0" fillId="3" borderId="40" xfId="0" applyNumberFormat="1" applyFill="1" applyBorder="1">
      <alignment vertical="center"/>
    </xf>
    <xf numFmtId="0" fontId="89" fillId="0" borderId="0" xfId="0" applyFont="1" applyAlignment="1">
      <alignment horizontal="right" vertical="center"/>
    </xf>
    <xf numFmtId="0" fontId="50" fillId="0" borderId="0" xfId="4" applyFont="1" applyAlignment="1">
      <alignment vertical="center" shrinkToFit="1"/>
    </xf>
    <xf numFmtId="0" fontId="0" fillId="8" borderId="0" xfId="0" applyFill="1">
      <alignment vertical="center"/>
    </xf>
    <xf numFmtId="0" fontId="39" fillId="0" borderId="0" xfId="0" applyFont="1">
      <alignment vertical="center"/>
    </xf>
    <xf numFmtId="0" fontId="87" fillId="0" borderId="0" xfId="0" applyFont="1" applyAlignment="1">
      <alignment horizontal="right" vertical="center"/>
    </xf>
    <xf numFmtId="0" fontId="0" fillId="3" borderId="8" xfId="0" applyFill="1" applyBorder="1">
      <alignment vertical="center"/>
    </xf>
    <xf numFmtId="0" fontId="46" fillId="0" borderId="0" xfId="0" applyFont="1">
      <alignment vertical="center"/>
    </xf>
    <xf numFmtId="49" fontId="0" fillId="0" borderId="2" xfId="0" applyNumberFormat="1" applyBorder="1" applyAlignment="1">
      <alignment horizontal="center" vertical="center"/>
    </xf>
    <xf numFmtId="0" fontId="0" fillId="11" borderId="0" xfId="0" applyFill="1">
      <alignment vertical="center"/>
    </xf>
    <xf numFmtId="0" fontId="0" fillId="5" borderId="8" xfId="0" applyFill="1" applyBorder="1">
      <alignment vertical="center"/>
    </xf>
    <xf numFmtId="49" fontId="49" fillId="0" borderId="0" xfId="0" applyNumberFormat="1" applyFont="1">
      <alignment vertical="center"/>
    </xf>
    <xf numFmtId="0" fontId="49" fillId="8" borderId="0" xfId="0" applyFont="1" applyFill="1">
      <alignment vertical="center"/>
    </xf>
    <xf numFmtId="0" fontId="20" fillId="0" borderId="73" xfId="0" applyFont="1" applyBorder="1" applyAlignment="1">
      <alignment horizontal="center" vertical="center" shrinkToFit="1"/>
    </xf>
    <xf numFmtId="0" fontId="70" fillId="12" borderId="1" xfId="0" applyFont="1" applyFill="1" applyBorder="1" applyAlignment="1">
      <alignment horizontal="center" vertical="center"/>
    </xf>
    <xf numFmtId="0" fontId="16" fillId="0" borderId="45" xfId="0" applyFont="1" applyBorder="1" applyAlignment="1">
      <alignment vertical="center" shrinkToFit="1"/>
    </xf>
    <xf numFmtId="0" fontId="94" fillId="0" borderId="5" xfId="0" applyFont="1" applyBorder="1" applyAlignment="1">
      <alignment horizontal="center" vertical="center" wrapText="1" shrinkToFit="1"/>
    </xf>
    <xf numFmtId="0" fontId="97" fillId="0" borderId="62" xfId="0" applyFont="1" applyBorder="1" applyAlignment="1" applyProtection="1">
      <alignment horizontal="center" vertical="center" shrinkToFit="1"/>
      <protection locked="0"/>
    </xf>
    <xf numFmtId="0" fontId="20" fillId="0" borderId="1" xfId="0" applyFont="1" applyBorder="1" applyAlignment="1">
      <alignment horizontal="center" vertical="center"/>
    </xf>
    <xf numFmtId="0" fontId="98" fillId="0" borderId="1" xfId="0" applyFont="1" applyBorder="1" applyAlignment="1">
      <alignment horizontal="center" vertical="center"/>
    </xf>
    <xf numFmtId="0" fontId="20" fillId="12" borderId="33" xfId="0" applyFont="1" applyFill="1" applyBorder="1" applyAlignment="1">
      <alignment horizontal="center" vertical="center" shrinkToFit="1"/>
    </xf>
    <xf numFmtId="49" fontId="42" fillId="0" borderId="0" xfId="2" applyNumberFormat="1" applyFont="1" applyAlignment="1">
      <alignment vertical="center"/>
    </xf>
    <xf numFmtId="49" fontId="70" fillId="0" borderId="3" xfId="0" applyNumberFormat="1" applyFont="1" applyBorder="1" applyAlignment="1">
      <alignment horizontal="left" vertical="center"/>
    </xf>
    <xf numFmtId="49" fontId="5" fillId="8" borderId="10" xfId="2" applyNumberFormat="1" applyFill="1" applyBorder="1" applyAlignment="1">
      <alignment vertical="center"/>
    </xf>
    <xf numFmtId="49" fontId="5" fillId="8" borderId="2" xfId="2" applyNumberFormat="1" applyFill="1" applyBorder="1" applyAlignment="1">
      <alignment vertical="center"/>
    </xf>
    <xf numFmtId="49" fontId="5" fillId="8" borderId="8" xfId="2" applyNumberFormat="1" applyFill="1" applyBorder="1" applyAlignment="1">
      <alignment vertical="center"/>
    </xf>
    <xf numFmtId="49" fontId="5" fillId="0" borderId="10" xfId="2" applyNumberFormat="1" applyBorder="1" applyAlignment="1">
      <alignment vertical="center"/>
    </xf>
    <xf numFmtId="49" fontId="5" fillId="0" borderId="2" xfId="2" applyNumberFormat="1" applyBorder="1" applyAlignment="1">
      <alignment vertical="center"/>
    </xf>
    <xf numFmtId="49" fontId="5" fillId="0" borderId="8" xfId="2" applyNumberFormat="1" applyBorder="1" applyAlignment="1">
      <alignment vertical="center"/>
    </xf>
    <xf numFmtId="49" fontId="5" fillId="10" borderId="10" xfId="2" applyNumberFormat="1" applyFill="1" applyBorder="1" applyAlignment="1">
      <alignment vertical="center"/>
    </xf>
    <xf numFmtId="49" fontId="5" fillId="10" borderId="2" xfId="2" applyNumberFormat="1" applyFill="1" applyBorder="1" applyAlignment="1">
      <alignment vertical="center"/>
    </xf>
    <xf numFmtId="49" fontId="5" fillId="10" borderId="8" xfId="2" applyNumberFormat="1" applyFill="1" applyBorder="1" applyAlignment="1">
      <alignment vertical="center"/>
    </xf>
    <xf numFmtId="49" fontId="6" fillId="0" borderId="3" xfId="2" applyNumberFormat="1" applyFont="1" applyBorder="1" applyAlignment="1">
      <alignment vertical="center"/>
    </xf>
    <xf numFmtId="49" fontId="6" fillId="0" borderId="3" xfId="2" applyNumberFormat="1" applyFont="1" applyBorder="1" applyAlignment="1">
      <alignment horizontal="left" vertical="center"/>
    </xf>
    <xf numFmtId="49" fontId="6" fillId="0" borderId="3" xfId="6" applyNumberFormat="1" applyFont="1" applyBorder="1" applyAlignment="1">
      <alignment horizontal="left" vertical="center"/>
    </xf>
    <xf numFmtId="49" fontId="6" fillId="0" borderId="3" xfId="6" applyNumberFormat="1" applyFont="1" applyBorder="1">
      <alignment vertical="center"/>
    </xf>
    <xf numFmtId="49" fontId="44" fillId="0" borderId="3" xfId="0" applyNumberFormat="1" applyFont="1" applyBorder="1" applyAlignment="1">
      <alignment horizontal="left" vertical="center"/>
    </xf>
    <xf numFmtId="49" fontId="44" fillId="0" borderId="0" xfId="0" applyNumberFormat="1" applyFont="1" applyAlignment="1">
      <alignment horizontal="lef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1" xfId="2" applyFont="1" applyBorder="1" applyAlignment="1">
      <alignment vertical="center"/>
    </xf>
    <xf numFmtId="0" fontId="0" fillId="0" borderId="10" xfId="2" applyFont="1" applyBorder="1" applyAlignment="1">
      <alignment horizontal="left" vertical="center"/>
    </xf>
    <xf numFmtId="0" fontId="0" fillId="0" borderId="2" xfId="2" applyFont="1" applyBorder="1" applyAlignment="1">
      <alignment horizontal="left" vertical="center"/>
    </xf>
    <xf numFmtId="0" fontId="0" fillId="0" borderId="8" xfId="2" applyFont="1" applyBorder="1" applyAlignment="1">
      <alignment horizontal="left" vertical="center"/>
    </xf>
    <xf numFmtId="49" fontId="0" fillId="0" borderId="10" xfId="2" applyNumberFormat="1" applyFont="1" applyBorder="1" applyAlignment="1">
      <alignment vertical="center"/>
    </xf>
    <xf numFmtId="49" fontId="0" fillId="0" borderId="2" xfId="2" applyNumberFormat="1" applyFont="1" applyBorder="1" applyAlignment="1">
      <alignment vertical="center"/>
    </xf>
    <xf numFmtId="49" fontId="0" fillId="0" borderId="8" xfId="2" applyNumberFormat="1" applyFont="1" applyBorder="1" applyAlignment="1">
      <alignment vertical="center"/>
    </xf>
    <xf numFmtId="49" fontId="0" fillId="0" borderId="4" xfId="2" applyNumberFormat="1" applyFont="1" applyBorder="1" applyAlignment="1">
      <alignment vertical="center"/>
    </xf>
    <xf numFmtId="0" fontId="0" fillId="0" borderId="4" xfId="2" applyFont="1" applyBorder="1" applyAlignment="1">
      <alignment vertical="center"/>
    </xf>
    <xf numFmtId="49" fontId="0" fillId="0" borderId="10" xfId="2" applyNumberFormat="1" applyFont="1" applyBorder="1" applyAlignment="1">
      <alignment horizontal="left" vertical="center"/>
    </xf>
    <xf numFmtId="49" fontId="0" fillId="0" borderId="2" xfId="2" applyNumberFormat="1" applyFont="1" applyBorder="1" applyAlignment="1">
      <alignment horizontal="left" vertical="center"/>
    </xf>
    <xf numFmtId="49" fontId="0" fillId="0" borderId="8" xfId="2" applyNumberFormat="1" applyFont="1" applyBorder="1" applyAlignment="1">
      <alignment horizontal="left" vertical="center"/>
    </xf>
    <xf numFmtId="49" fontId="0" fillId="0" borderId="1" xfId="2" applyNumberFormat="1" applyFont="1" applyBorder="1" applyAlignment="1">
      <alignment vertical="center"/>
    </xf>
    <xf numFmtId="0" fontId="57" fillId="0" borderId="10" xfId="7" applyFont="1" applyBorder="1" applyAlignment="1" applyProtection="1">
      <alignment horizontal="center" vertical="center"/>
    </xf>
    <xf numFmtId="0" fontId="57" fillId="0" borderId="2" xfId="7" applyFont="1" applyBorder="1" applyAlignment="1" applyProtection="1">
      <alignment horizontal="center" vertical="center"/>
    </xf>
    <xf numFmtId="0" fontId="57" fillId="0" borderId="8" xfId="7" applyFont="1" applyBorder="1" applyAlignment="1" applyProtection="1">
      <alignment horizontal="center" vertical="center"/>
    </xf>
    <xf numFmtId="0" fontId="0" fillId="0" borderId="0" xfId="0"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0" fontId="0" fillId="0" borderId="0" xfId="0" applyAlignment="1" applyProtection="1">
      <alignment horizontal="left" vertical="center" shrinkToFit="1"/>
      <protection locked="0"/>
    </xf>
    <xf numFmtId="177" fontId="0" fillId="0" borderId="0" xfId="0" applyNumberFormat="1" applyAlignment="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shrinkToFit="1"/>
    </xf>
    <xf numFmtId="0" fontId="68" fillId="0" borderId="2" xfId="7" applyFont="1" applyBorder="1" applyAlignment="1" applyProtection="1">
      <alignment horizontal="left" vertical="center" shrinkToFit="1"/>
    </xf>
    <xf numFmtId="0" fontId="68" fillId="0" borderId="8" xfId="7" applyFont="1" applyBorder="1" applyAlignment="1" applyProtection="1">
      <alignment horizontal="left" vertical="center" shrinkToFit="1"/>
    </xf>
    <xf numFmtId="0" fontId="52"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vertical="center" shrinkToFit="1"/>
      <protection locked="0"/>
    </xf>
    <xf numFmtId="0" fontId="92" fillId="0" borderId="0" xfId="7" applyAlignment="1" applyProtection="1">
      <alignment vertical="center"/>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31" xfId="0" applyBorder="1" applyAlignment="1">
      <alignment horizontal="center" vertical="center" textRotation="255" shrinkToFit="1"/>
    </xf>
    <xf numFmtId="0" fontId="0" fillId="0" borderId="1" xfId="0" applyBorder="1" applyAlignment="1">
      <alignment horizontal="center" vertical="center" shrinkToFit="1"/>
    </xf>
    <xf numFmtId="49" fontId="0" fillId="0" borderId="1" xfId="0" applyNumberFormat="1" applyBorder="1" applyAlignment="1" applyProtection="1">
      <alignment vertical="center" shrinkToFit="1"/>
      <protection locked="0"/>
    </xf>
    <xf numFmtId="0" fontId="0" fillId="0" borderId="1" xfId="0" applyBorder="1" applyAlignment="1">
      <alignment horizontal="center" vertical="center" textRotation="255"/>
    </xf>
    <xf numFmtId="0" fontId="0" fillId="0" borderId="5" xfId="0" applyBorder="1" applyAlignment="1">
      <alignment horizontal="center" vertical="center" textRotation="255"/>
    </xf>
    <xf numFmtId="0" fontId="0" fillId="0" borderId="5" xfId="0" applyBorder="1" applyAlignment="1">
      <alignment horizontal="center" vertical="center"/>
    </xf>
    <xf numFmtId="49" fontId="0" fillId="0" borderId="6" xfId="0" applyNumberFormat="1" applyBorder="1" applyAlignment="1" applyProtection="1">
      <alignment vertical="center" shrinkToFit="1"/>
      <protection locked="0"/>
    </xf>
    <xf numFmtId="49" fontId="0" fillId="0" borderId="5" xfId="0" applyNumberFormat="1" applyBorder="1" applyAlignment="1" applyProtection="1">
      <alignment vertical="center" shrinkToFit="1"/>
      <protection locked="0"/>
    </xf>
    <xf numFmtId="0" fontId="0" fillId="0" borderId="9" xfId="0" applyBorder="1" applyAlignment="1">
      <alignment horizontal="center" vertical="center" textRotation="255"/>
    </xf>
    <xf numFmtId="0" fontId="0" fillId="0" borderId="31" xfId="0" applyBorder="1" applyAlignment="1">
      <alignment horizontal="center" vertical="center" textRotation="255"/>
    </xf>
    <xf numFmtId="0" fontId="0" fillId="0" borderId="30" xfId="0" applyBorder="1" applyAlignment="1">
      <alignment horizontal="center" vertical="center" textRotation="255"/>
    </xf>
    <xf numFmtId="0" fontId="45" fillId="0" borderId="9" xfId="0" applyFont="1" applyBorder="1" applyAlignment="1">
      <alignment horizontal="center" vertical="center" textRotation="255" wrapText="1" shrinkToFit="1"/>
    </xf>
    <xf numFmtId="0" fontId="45" fillId="0" borderId="30" xfId="0" applyFont="1" applyBorder="1" applyAlignment="1">
      <alignment horizontal="center" vertical="center" textRotation="255" shrinkToFit="1"/>
    </xf>
    <xf numFmtId="0" fontId="45" fillId="0" borderId="31" xfId="0" applyFont="1" applyBorder="1" applyAlignment="1">
      <alignment horizontal="center" vertical="center" textRotation="255" shrinkToFit="1"/>
    </xf>
    <xf numFmtId="0" fontId="0" fillId="0" borderId="2" xfId="0" applyBorder="1" applyAlignment="1">
      <alignment horizontal="center" vertical="center"/>
    </xf>
    <xf numFmtId="0" fontId="47" fillId="0" borderId="30" xfId="0" applyFont="1" applyBorder="1" applyAlignment="1">
      <alignment horizontal="center" vertical="center" textRotation="255" wrapText="1"/>
    </xf>
    <xf numFmtId="0" fontId="47" fillId="0" borderId="31" xfId="0" applyFont="1" applyBorder="1" applyAlignment="1">
      <alignment horizontal="center" vertical="center" textRotation="255" wrapText="1"/>
    </xf>
    <xf numFmtId="0" fontId="0" fillId="0" borderId="8" xfId="0" applyBorder="1" applyAlignment="1">
      <alignment horizontal="center" vertical="center"/>
    </xf>
    <xf numFmtId="0" fontId="0" fillId="0" borderId="6" xfId="0" applyBorder="1" applyAlignment="1">
      <alignment horizontal="center" vertical="center" textRotation="255"/>
    </xf>
    <xf numFmtId="0" fontId="0" fillId="0" borderId="1" xfId="0" applyBorder="1" applyAlignment="1">
      <alignment horizontal="center" vertical="center" wrapText="1"/>
    </xf>
    <xf numFmtId="0" fontId="54" fillId="0" borderId="0" xfId="0" applyFont="1" applyAlignment="1">
      <alignment vertical="top"/>
    </xf>
    <xf numFmtId="0" fontId="54" fillId="0" borderId="0" xfId="0" applyFont="1" applyAlignment="1">
      <alignment vertical="top" shrinkToFit="1"/>
    </xf>
    <xf numFmtId="0" fontId="54" fillId="0" borderId="15" xfId="0" applyFont="1" applyBorder="1" applyAlignment="1">
      <alignment vertical="top" shrinkToFit="1"/>
    </xf>
    <xf numFmtId="0" fontId="70" fillId="12" borderId="1" xfId="0" applyFont="1" applyFill="1" applyBorder="1" applyAlignment="1">
      <alignment horizontal="center" vertical="center"/>
    </xf>
    <xf numFmtId="0" fontId="0" fillId="0" borderId="1" xfId="0" applyBorder="1" applyAlignment="1">
      <alignment vertical="center" shrinkToFit="1"/>
    </xf>
    <xf numFmtId="0" fontId="0" fillId="0" borderId="2" xfId="0" applyBorder="1">
      <alignment vertical="center"/>
    </xf>
    <xf numFmtId="0" fontId="0" fillId="0" borderId="8" xfId="0" applyBorder="1">
      <alignment vertical="center"/>
    </xf>
    <xf numFmtId="0" fontId="0" fillId="0" borderId="6" xfId="0" applyBorder="1" applyAlignment="1">
      <alignment horizontal="center" vertical="center" textRotation="255" shrinkToFit="1"/>
    </xf>
    <xf numFmtId="0" fontId="0" fillId="3" borderId="9" xfId="0" applyFill="1" applyBorder="1" applyAlignment="1">
      <alignment horizontal="center" vertical="center" textRotation="255"/>
    </xf>
    <xf numFmtId="0" fontId="0" fillId="3" borderId="30" xfId="0" applyFill="1" applyBorder="1" applyAlignment="1">
      <alignment horizontal="center" vertical="center" textRotation="255"/>
    </xf>
    <xf numFmtId="0" fontId="0" fillId="3" borderId="31" xfId="0" applyFill="1" applyBorder="1" applyAlignment="1">
      <alignment horizontal="center" vertical="center" textRotation="255"/>
    </xf>
    <xf numFmtId="0" fontId="62" fillId="0" borderId="10" xfId="0" applyFont="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49" fillId="0" borderId="9" xfId="1" applyNumberFormat="1" applyFont="1" applyBorder="1" applyAlignment="1" applyProtection="1">
      <alignment horizontal="center" vertical="center" textRotation="255"/>
      <protection locked="0"/>
    </xf>
    <xf numFmtId="0" fontId="49" fillId="0" borderId="30" xfId="1" applyNumberFormat="1" applyFont="1" applyBorder="1" applyAlignment="1" applyProtection="1">
      <alignment horizontal="center" vertical="center" textRotation="255"/>
      <protection locked="0"/>
    </xf>
    <xf numFmtId="0" fontId="49" fillId="0" borderId="6" xfId="1" applyNumberFormat="1" applyFont="1" applyBorder="1" applyAlignment="1" applyProtection="1">
      <alignment horizontal="center" vertical="center" textRotation="255"/>
      <protection locked="0"/>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 xfId="0" applyBorder="1" applyAlignment="1">
      <alignment horizontal="center" vertical="center" wrapText="1"/>
    </xf>
    <xf numFmtId="0" fontId="0" fillId="0" borderId="9" xfId="0" applyBorder="1" applyAlignment="1">
      <alignment horizontal="center" vertical="center" textRotation="255" wrapText="1"/>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31"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62" xfId="0" applyBorder="1" applyAlignment="1">
      <alignment horizontal="center" vertical="center"/>
    </xf>
    <xf numFmtId="0" fontId="1" fillId="0" borderId="1" xfId="0" applyFont="1" applyBorder="1" applyAlignment="1">
      <alignment horizontal="center" vertical="center" wrapText="1"/>
    </xf>
    <xf numFmtId="0" fontId="1" fillId="0" borderId="9" xfId="0" applyFont="1" applyBorder="1" applyAlignment="1">
      <alignment horizontal="center" vertical="center" textRotation="255" wrapText="1"/>
    </xf>
    <xf numFmtId="0" fontId="49" fillId="0" borderId="9" xfId="0" applyFont="1" applyBorder="1" applyAlignment="1">
      <alignment horizontal="center" vertical="center" textRotation="255" wrapText="1"/>
    </xf>
    <xf numFmtId="0" fontId="49" fillId="0" borderId="31" xfId="0" applyFont="1" applyBorder="1" applyAlignment="1">
      <alignment horizontal="center" vertical="center" textRotation="255"/>
    </xf>
    <xf numFmtId="0" fontId="0" fillId="0" borderId="9" xfId="0" applyBorder="1" applyAlignment="1">
      <alignment horizontal="center" vertical="center" textRotation="255" wrapText="1" shrinkToFit="1"/>
    </xf>
    <xf numFmtId="0" fontId="57" fillId="0" borderId="10" xfId="7" applyFont="1" applyFill="1" applyBorder="1" applyAlignment="1" applyProtection="1">
      <alignment horizontal="center" vertical="center"/>
    </xf>
    <xf numFmtId="0" fontId="57" fillId="0" borderId="2" xfId="7" applyFont="1" applyFill="1" applyBorder="1" applyAlignment="1" applyProtection="1">
      <alignment horizontal="center" vertical="center"/>
    </xf>
    <xf numFmtId="0" fontId="57" fillId="0" borderId="8" xfId="7" applyFont="1" applyFill="1" applyBorder="1" applyAlignment="1" applyProtection="1">
      <alignment horizontal="center" vertical="center"/>
    </xf>
    <xf numFmtId="0" fontId="0" fillId="0" borderId="50" xfId="0" applyBorder="1" applyAlignment="1">
      <alignment horizontal="center" vertical="center"/>
    </xf>
    <xf numFmtId="0" fontId="0" fillId="0" borderId="53" xfId="0" applyBorder="1" applyAlignment="1">
      <alignment horizontal="center" vertical="center"/>
    </xf>
    <xf numFmtId="0" fontId="51" fillId="0" borderId="0" xfId="0" applyFont="1" applyAlignment="1">
      <alignment vertical="center" shrinkToFit="1"/>
    </xf>
    <xf numFmtId="0" fontId="49" fillId="0" borderId="31" xfId="0" applyFont="1" applyBorder="1" applyAlignment="1">
      <alignment horizontal="center" vertical="center" textRotation="255" wrapText="1"/>
    </xf>
    <xf numFmtId="0" fontId="0" fillId="0" borderId="12" xfId="0" applyBorder="1" applyAlignment="1">
      <alignment horizontal="center" vertical="center"/>
    </xf>
    <xf numFmtId="0" fontId="54" fillId="0" borderId="15" xfId="0" applyFont="1" applyBorder="1" applyAlignment="1">
      <alignment vertical="top"/>
    </xf>
    <xf numFmtId="0" fontId="40" fillId="0" borderId="4" xfId="0" applyFont="1" applyBorder="1" applyAlignment="1">
      <alignment vertical="top" wrapText="1" shrinkToFit="1"/>
    </xf>
    <xf numFmtId="0" fontId="0" fillId="3" borderId="41" xfId="0" applyFill="1" applyBorder="1" applyAlignment="1">
      <alignment horizontal="center" vertical="center"/>
    </xf>
    <xf numFmtId="0" fontId="0" fillId="3" borderId="105" xfId="0" applyFill="1" applyBorder="1" applyAlignment="1">
      <alignment horizontal="center" vertical="center"/>
    </xf>
    <xf numFmtId="0" fontId="0" fillId="3" borderId="106" xfId="0" applyFill="1" applyBorder="1" applyAlignment="1">
      <alignment horizontal="center" vertical="center"/>
    </xf>
    <xf numFmtId="0" fontId="53" fillId="0" borderId="48" xfId="0" applyFont="1" applyBorder="1" applyAlignment="1">
      <alignment horizontal="center" vertical="center" textRotation="255" wrapText="1"/>
    </xf>
    <xf numFmtId="0" fontId="53" fillId="0" borderId="30" xfId="0" applyFont="1" applyBorder="1" applyAlignment="1">
      <alignment horizontal="center" vertical="center" textRotation="255" wrapText="1"/>
    </xf>
    <xf numFmtId="0" fontId="53" fillId="0" borderId="31" xfId="0" applyFont="1" applyBorder="1" applyAlignment="1">
      <alignment horizontal="center" vertical="center" textRotation="255" wrapText="1"/>
    </xf>
    <xf numFmtId="0" fontId="0" fillId="0" borderId="48" xfId="0" applyBorder="1" applyAlignment="1">
      <alignment horizontal="center" vertical="center" textRotation="255" shrinkToFit="1"/>
    </xf>
    <xf numFmtId="0" fontId="41" fillId="0" borderId="41" xfId="0" applyFont="1" applyBorder="1" applyAlignment="1">
      <alignment horizontal="center" vertical="center" shrinkToFit="1"/>
    </xf>
    <xf numFmtId="0" fontId="41" fillId="0" borderId="105" xfId="0" applyFont="1" applyBorder="1" applyAlignment="1">
      <alignment horizontal="center" vertical="center" shrinkToFit="1"/>
    </xf>
    <xf numFmtId="0" fontId="41" fillId="0" borderId="106" xfId="0" applyFont="1" applyBorder="1" applyAlignment="1">
      <alignment horizontal="center" vertical="center" shrinkToFi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40" fillId="0" borderId="0" xfId="0" applyFont="1" applyAlignment="1">
      <alignment vertical="top" wrapText="1" shrinkToFit="1"/>
    </xf>
    <xf numFmtId="0" fontId="57" fillId="0" borderId="1" xfId="7" applyFont="1" applyFill="1" applyBorder="1" applyAlignment="1" applyProtection="1">
      <alignment horizontal="center" vertical="center"/>
    </xf>
    <xf numFmtId="0" fontId="0" fillId="0" borderId="41"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185" fontId="69" fillId="0" borderId="1" xfId="0" applyNumberFormat="1" applyFont="1" applyBorder="1" applyAlignment="1" applyProtection="1">
      <alignment horizontal="center" vertical="center" shrinkToFit="1"/>
      <protection locked="0"/>
    </xf>
    <xf numFmtId="0" fontId="0" fillId="0" borderId="40" xfId="0" applyBorder="1" applyAlignment="1">
      <alignment vertical="center" shrinkToFit="1"/>
    </xf>
    <xf numFmtId="0" fontId="0" fillId="0" borderId="6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53" xfId="0" applyBorder="1" applyAlignment="1">
      <alignment horizontal="center" vertical="center" textRotation="255" shrinkToFit="1"/>
    </xf>
    <xf numFmtId="49" fontId="0" fillId="0" borderId="40" xfId="0" applyNumberFormat="1" applyBorder="1" applyAlignment="1">
      <alignment vertical="center" shrinkToFit="1"/>
    </xf>
    <xf numFmtId="0" fontId="49" fillId="0" borderId="3" xfId="0" applyFont="1" applyBorder="1">
      <alignment vertical="center"/>
    </xf>
    <xf numFmtId="0" fontId="40" fillId="0" borderId="0" xfId="0" applyFont="1" applyAlignment="1">
      <alignment vertical="center" shrinkToFit="1"/>
    </xf>
    <xf numFmtId="0" fontId="54" fillId="0" borderId="0" xfId="0" applyFont="1" applyAlignment="1">
      <alignment vertical="top" wrapText="1" shrinkToFit="1"/>
    </xf>
    <xf numFmtId="0" fontId="0" fillId="0" borderId="9" xfId="0" applyBorder="1" applyAlignment="1">
      <alignment horizontal="center" vertical="center"/>
    </xf>
    <xf numFmtId="0" fontId="0" fillId="0" borderId="0" xfId="0" applyAlignment="1">
      <alignment horizontal="right" vertical="center"/>
    </xf>
    <xf numFmtId="49" fontId="0" fillId="0" borderId="10" xfId="0" applyNumberFormat="1" applyBorder="1" applyAlignment="1" applyProtection="1">
      <alignment vertical="center" shrinkToFit="1"/>
      <protection locked="0"/>
    </xf>
    <xf numFmtId="49" fontId="0" fillId="0" borderId="8" xfId="0" applyNumberFormat="1" applyBorder="1" applyAlignment="1" applyProtection="1">
      <alignment vertical="center" shrinkToFit="1"/>
      <protection locked="0"/>
    </xf>
    <xf numFmtId="0" fontId="0" fillId="0" borderId="41" xfId="0" applyBorder="1" applyAlignment="1">
      <alignment horizontal="center" vertical="center" shrinkToFit="1"/>
    </xf>
    <xf numFmtId="0" fontId="0" fillId="0" borderId="106" xfId="0" applyBorder="1" applyAlignment="1">
      <alignment horizontal="center" vertical="center" shrinkToFit="1"/>
    </xf>
    <xf numFmtId="49" fontId="0" fillId="0" borderId="14"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49" fontId="0" fillId="0" borderId="12" xfId="0" applyNumberFormat="1" applyBorder="1" applyAlignment="1" applyProtection="1">
      <alignment vertical="center" shrinkToFit="1"/>
      <protection locked="0"/>
    </xf>
    <xf numFmtId="49" fontId="0" fillId="0" borderId="43" xfId="0" applyNumberFormat="1" applyBorder="1" applyAlignment="1" applyProtection="1">
      <alignment vertical="center" shrinkToFit="1"/>
      <protection locked="0"/>
    </xf>
    <xf numFmtId="0" fontId="0" fillId="0" borderId="41" xfId="0" applyBorder="1" applyAlignment="1">
      <alignment vertical="center" shrinkToFit="1"/>
    </xf>
    <xf numFmtId="0" fontId="0" fillId="0" borderId="106" xfId="0" applyBorder="1" applyAlignment="1">
      <alignment vertical="center" shrinkToFit="1"/>
    </xf>
    <xf numFmtId="0" fontId="0" fillId="0" borderId="66" xfId="0" applyBorder="1" applyAlignment="1">
      <alignment horizontal="center" vertical="center"/>
    </xf>
    <xf numFmtId="0" fontId="0" fillId="0" borderId="35" xfId="0" applyBorder="1" applyAlignment="1">
      <alignment horizontal="center" vertical="center"/>
    </xf>
    <xf numFmtId="0" fontId="54" fillId="0" borderId="0" xfId="0" applyFont="1" applyAlignment="1">
      <alignment vertical="top" wrapText="1"/>
    </xf>
    <xf numFmtId="0" fontId="40" fillId="0" borderId="3" xfId="0" applyFont="1" applyBorder="1">
      <alignment vertical="center"/>
    </xf>
    <xf numFmtId="38" fontId="38" fillId="0" borderId="30" xfId="1" applyFont="1" applyFill="1" applyBorder="1" applyAlignment="1" applyProtection="1">
      <alignment vertical="center"/>
    </xf>
    <xf numFmtId="38" fontId="38" fillId="0" borderId="6" xfId="1" applyFont="1" applyFill="1" applyBorder="1" applyAlignment="1" applyProtection="1">
      <alignment vertical="center"/>
    </xf>
    <xf numFmtId="0" fontId="0" fillId="0" borderId="48" xfId="0" applyBorder="1" applyAlignment="1">
      <alignment horizontal="center" vertical="center" textRotation="255"/>
    </xf>
    <xf numFmtId="0" fontId="0" fillId="3" borderId="40" xfId="0" applyFill="1" applyBorder="1" applyAlignment="1">
      <alignment horizontal="center" vertical="center"/>
    </xf>
    <xf numFmtId="0" fontId="47" fillId="0" borderId="48" xfId="0" applyFont="1" applyBorder="1" applyAlignment="1">
      <alignment horizontal="center" vertical="center" textRotation="255" wrapText="1"/>
    </xf>
    <xf numFmtId="49" fontId="0" fillId="0" borderId="41" xfId="0" applyNumberFormat="1" applyBorder="1" applyAlignment="1">
      <alignment vertical="center" shrinkToFit="1"/>
    </xf>
    <xf numFmtId="49" fontId="0" fillId="0" borderId="106" xfId="0" applyNumberFormat="1" applyBorder="1" applyAlignment="1">
      <alignment vertical="center" shrinkToFit="1"/>
    </xf>
    <xf numFmtId="0" fontId="0" fillId="0" borderId="14" xfId="0" applyBorder="1" applyAlignment="1">
      <alignment horizontal="center" vertical="center"/>
    </xf>
    <xf numFmtId="0" fontId="0" fillId="0" borderId="47" xfId="0" applyBorder="1" applyAlignment="1">
      <alignment horizontal="center" vertical="center"/>
    </xf>
    <xf numFmtId="0" fontId="0" fillId="0" borderId="11" xfId="0" applyBorder="1" applyAlignment="1">
      <alignment vertical="center" shrinkToFit="1"/>
    </xf>
    <xf numFmtId="0" fontId="0" fillId="0" borderId="13" xfId="0" applyBorder="1" applyAlignment="1">
      <alignment vertical="center" shrinkToFit="1"/>
    </xf>
    <xf numFmtId="0" fontId="0" fillId="0" borderId="52" xfId="0" applyBorder="1" applyAlignment="1">
      <alignment vertical="center" shrinkToFit="1"/>
    </xf>
    <xf numFmtId="0" fontId="0" fillId="0" borderId="6" xfId="0" applyBorder="1" applyAlignment="1">
      <alignment vertical="center" shrinkToFit="1"/>
    </xf>
    <xf numFmtId="49" fontId="0" fillId="0" borderId="9" xfId="0" applyNumberFormat="1" applyBorder="1" applyAlignment="1" applyProtection="1">
      <alignment vertical="center" shrinkToFit="1"/>
      <protection locked="0"/>
    </xf>
    <xf numFmtId="0" fontId="0" fillId="0" borderId="30" xfId="0" applyBorder="1" applyAlignment="1">
      <alignment horizontal="center" vertical="center"/>
    </xf>
    <xf numFmtId="38" fontId="38" fillId="0" borderId="48" xfId="1" applyFont="1" applyFill="1" applyBorder="1" applyAlignment="1" applyProtection="1">
      <alignment vertical="center"/>
    </xf>
    <xf numFmtId="38" fontId="38" fillId="0" borderId="31" xfId="1" applyFont="1" applyFill="1" applyBorder="1" applyAlignment="1" applyProtection="1">
      <alignment vertical="center"/>
    </xf>
    <xf numFmtId="0" fontId="0" fillId="0" borderId="9" xfId="0" applyBorder="1" applyAlignment="1">
      <alignment horizontal="center" vertical="center" wrapText="1"/>
    </xf>
    <xf numFmtId="0" fontId="0" fillId="0" borderId="30" xfId="0" applyBorder="1" applyAlignment="1">
      <alignment horizontal="center" vertical="center" wrapText="1"/>
    </xf>
    <xf numFmtId="0" fontId="0" fillId="0" borderId="99"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10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right" vertical="center" shrinkToFit="1"/>
    </xf>
    <xf numFmtId="49" fontId="0" fillId="0" borderId="13" xfId="0" applyNumberFormat="1" applyBorder="1" applyAlignment="1" applyProtection="1">
      <alignment vertical="center" shrinkToFit="1"/>
      <protection locked="0"/>
    </xf>
    <xf numFmtId="49" fontId="0" fillId="0" borderId="52" xfId="0" applyNumberFormat="1" applyBorder="1" applyAlignment="1" applyProtection="1">
      <alignment vertical="center" shrinkToFit="1"/>
      <protection locked="0"/>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85" xfId="0" applyBorder="1" applyAlignment="1">
      <alignment horizontal="center" vertical="center"/>
    </xf>
    <xf numFmtId="0" fontId="0" fillId="0" borderId="89"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1" xfId="0" applyBorder="1" applyAlignment="1" applyProtection="1">
      <alignment vertical="center" shrinkToFit="1"/>
      <protection locked="0"/>
    </xf>
    <xf numFmtId="0" fontId="0" fillId="0" borderId="1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vertical="center" shrinkToFit="1"/>
    </xf>
    <xf numFmtId="0" fontId="0" fillId="4" borderId="1" xfId="0" applyFill="1" applyBorder="1" applyAlignment="1">
      <alignment horizontal="center" vertical="center"/>
    </xf>
    <xf numFmtId="0" fontId="0" fillId="4" borderId="102" xfId="0" applyFill="1" applyBorder="1" applyAlignment="1">
      <alignment horizontal="center" vertical="center"/>
    </xf>
    <xf numFmtId="0" fontId="0" fillId="4" borderId="103" xfId="0" applyFill="1" applyBorder="1" applyAlignment="1">
      <alignment horizontal="center" vertical="center"/>
    </xf>
    <xf numFmtId="0" fontId="0" fillId="4" borderId="100" xfId="0" applyFill="1" applyBorder="1" applyAlignment="1" applyProtection="1">
      <alignment horizontal="center" vertical="center"/>
      <protection locked="0"/>
    </xf>
    <xf numFmtId="0" fontId="0" fillId="4" borderId="101" xfId="0" applyFill="1" applyBorder="1" applyAlignment="1" applyProtection="1">
      <alignment horizontal="center" vertical="center"/>
      <protection locked="0"/>
    </xf>
    <xf numFmtId="0" fontId="0" fillId="4" borderId="96" xfId="0" applyFill="1" applyBorder="1" applyAlignment="1">
      <alignment horizontal="center" vertical="center"/>
    </xf>
    <xf numFmtId="0" fontId="0" fillId="4" borderId="97" xfId="0" applyFill="1" applyBorder="1" applyAlignment="1">
      <alignment horizontal="center" vertical="center"/>
    </xf>
    <xf numFmtId="0" fontId="0" fillId="4" borderId="98" xfId="0" applyFill="1" applyBorder="1" applyAlignment="1">
      <alignment horizontal="center" vertical="center"/>
    </xf>
    <xf numFmtId="0" fontId="0" fillId="0" borderId="11" xfId="0" applyBorder="1" applyAlignment="1" applyProtection="1">
      <alignment vertical="center" shrinkToFit="1"/>
      <protection locked="0"/>
    </xf>
    <xf numFmtId="0" fontId="0" fillId="0" borderId="45" xfId="0" applyBorder="1" applyAlignment="1">
      <alignment vertical="center" shrinkToFit="1"/>
    </xf>
    <xf numFmtId="0" fontId="0" fillId="0" borderId="91" xfId="0" applyBorder="1" applyAlignment="1" applyProtection="1">
      <alignment horizontal="center" vertical="center" shrinkToFit="1"/>
      <protection locked="0"/>
    </xf>
    <xf numFmtId="0" fontId="0" fillId="0" borderId="90" xfId="0" applyBorder="1" applyAlignment="1" applyProtection="1">
      <alignment horizontal="center" vertical="center" shrinkToFit="1"/>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57" fillId="0" borderId="10" xfId="7" applyFont="1" applyBorder="1" applyAlignment="1">
      <alignment horizontal="center" vertical="center"/>
    </xf>
    <xf numFmtId="0" fontId="57" fillId="0" borderId="2" xfId="7" applyFont="1" applyBorder="1" applyAlignment="1">
      <alignment horizontal="center" vertical="center"/>
    </xf>
    <xf numFmtId="0" fontId="57" fillId="0" borderId="8" xfId="7" applyFont="1" applyBorder="1" applyAlignment="1">
      <alignment horizontal="center" vertical="center"/>
    </xf>
    <xf numFmtId="0" fontId="5" fillId="0" borderId="0" xfId="4" applyAlignment="1">
      <alignment horizontal="right" vertical="center" shrinkToFit="1"/>
    </xf>
    <xf numFmtId="0" fontId="45" fillId="0" borderId="1" xfId="0" applyFont="1" applyBorder="1" applyAlignment="1">
      <alignment horizontal="center" vertical="center" textRotation="255"/>
    </xf>
    <xf numFmtId="0" fontId="45" fillId="0" borderId="5" xfId="0" applyFont="1" applyBorder="1" applyAlignment="1">
      <alignment horizontal="center" vertical="center" textRotation="255"/>
    </xf>
    <xf numFmtId="0" fontId="45" fillId="0" borderId="1" xfId="0" applyFont="1" applyBorder="1" applyAlignment="1">
      <alignment horizontal="center" vertical="center"/>
    </xf>
    <xf numFmtId="0" fontId="45" fillId="0" borderId="5" xfId="0" applyFont="1" applyBorder="1" applyAlignment="1">
      <alignment horizontal="center" vertical="center"/>
    </xf>
    <xf numFmtId="0" fontId="45" fillId="0" borderId="36" xfId="0" applyFont="1" applyBorder="1" applyAlignment="1">
      <alignment horizontal="center" vertical="center" textRotation="255"/>
    </xf>
    <xf numFmtId="0" fontId="45" fillId="0" borderId="56" xfId="0" applyFont="1" applyBorder="1" applyAlignment="1">
      <alignment horizontal="center" vertical="center" textRotation="255"/>
    </xf>
    <xf numFmtId="0" fontId="45" fillId="0" borderId="25" xfId="0" applyFont="1" applyBorder="1" applyAlignment="1">
      <alignment horizontal="center" vertical="center" textRotation="255"/>
    </xf>
    <xf numFmtId="0" fontId="45" fillId="0" borderId="74" xfId="0" applyFont="1" applyBorder="1" applyAlignment="1">
      <alignment horizontal="center" vertical="center" textRotation="255"/>
    </xf>
    <xf numFmtId="0" fontId="45" fillId="0" borderId="57" xfId="0" applyFont="1" applyBorder="1" applyAlignment="1">
      <alignment horizontal="center" vertical="center" textRotation="255"/>
    </xf>
    <xf numFmtId="0" fontId="45" fillId="0" borderId="26" xfId="0" applyFont="1" applyBorder="1" applyAlignment="1">
      <alignment horizontal="center" vertical="center" textRotation="255"/>
    </xf>
    <xf numFmtId="0" fontId="45" fillId="0" borderId="1" xfId="0" applyFont="1" applyBorder="1" applyAlignment="1">
      <alignment horizontal="center" vertical="center" textRotation="255" wrapText="1" shrinkToFit="1"/>
    </xf>
    <xf numFmtId="0" fontId="45" fillId="0" borderId="1" xfId="0" applyFont="1" applyBorder="1" applyAlignment="1">
      <alignment horizontal="center" vertical="center" textRotation="255" shrinkToFit="1"/>
    </xf>
    <xf numFmtId="0" fontId="45" fillId="0" borderId="5" xfId="0" applyFont="1" applyBorder="1" applyAlignment="1">
      <alignment horizontal="center" vertical="center" textRotation="255" shrinkToFit="1"/>
    </xf>
    <xf numFmtId="0" fontId="45" fillId="0" borderId="1"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9" xfId="0" applyFont="1" applyBorder="1" applyAlignment="1">
      <alignment horizontal="center" vertical="center" textRotation="255" wrapText="1"/>
    </xf>
    <xf numFmtId="0" fontId="45" fillId="0" borderId="30" xfId="0" applyFont="1" applyBorder="1" applyAlignment="1">
      <alignment horizontal="center" vertical="center" textRotation="255" wrapText="1"/>
    </xf>
    <xf numFmtId="0" fontId="45" fillId="0" borderId="31" xfId="0" applyFont="1" applyBorder="1" applyAlignment="1">
      <alignment horizontal="center" vertical="center" textRotation="255" wrapText="1"/>
    </xf>
    <xf numFmtId="0" fontId="45" fillId="0" borderId="49" xfId="0" applyFont="1" applyBorder="1" applyAlignment="1">
      <alignment horizontal="center" vertical="center" wrapText="1"/>
    </xf>
    <xf numFmtId="0" fontId="45" fillId="0" borderId="92" xfId="0" applyFont="1" applyBorder="1" applyAlignment="1">
      <alignment horizontal="center" vertical="center" wrapText="1"/>
    </xf>
    <xf numFmtId="0" fontId="45" fillId="0" borderId="83"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8" xfId="0" applyFont="1" applyBorder="1" applyAlignment="1">
      <alignment horizontal="center" vertical="center" textRotation="255"/>
    </xf>
    <xf numFmtId="0" fontId="45" fillId="0" borderId="47" xfId="0" applyFont="1" applyBorder="1" applyAlignment="1">
      <alignment horizontal="center" vertical="center" textRotation="255"/>
    </xf>
    <xf numFmtId="49" fontId="0" fillId="0" borderId="84" xfId="0" applyNumberFormat="1" applyBorder="1" applyAlignment="1" applyProtection="1">
      <alignment vertical="center" shrinkToFit="1"/>
      <protection locked="0"/>
    </xf>
    <xf numFmtId="49" fontId="0" fillId="0" borderId="94" xfId="0" applyNumberFormat="1" applyBorder="1" applyAlignment="1" applyProtection="1">
      <alignment vertical="center" shrinkToFit="1"/>
      <protection locked="0"/>
    </xf>
    <xf numFmtId="49" fontId="0" fillId="0" borderId="49" xfId="0" applyNumberFormat="1" applyBorder="1" applyAlignment="1" applyProtection="1">
      <alignment vertical="center" shrinkToFit="1"/>
      <protection locked="0"/>
    </xf>
    <xf numFmtId="49" fontId="0" fillId="0" borderId="92" xfId="0" applyNumberFormat="1" applyBorder="1" applyAlignment="1" applyProtection="1">
      <alignment vertical="center" shrinkToFit="1"/>
      <protection locked="0"/>
    </xf>
    <xf numFmtId="0" fontId="0" fillId="0" borderId="4" xfId="0" applyBorder="1" applyAlignment="1">
      <alignment shrinkToFit="1"/>
    </xf>
    <xf numFmtId="0" fontId="0" fillId="0" borderId="0" xfId="0" applyAlignment="1">
      <alignment shrinkToFit="1"/>
    </xf>
    <xf numFmtId="0" fontId="40" fillId="0" borderId="0" xfId="0" applyFont="1" applyAlignment="1">
      <alignment shrinkToFit="1"/>
    </xf>
    <xf numFmtId="0" fontId="5" fillId="0" borderId="0" xfId="0" applyFont="1" applyAlignment="1">
      <alignment vertical="center" shrinkToFit="1"/>
    </xf>
    <xf numFmtId="0" fontId="0" fillId="0" borderId="4" xfId="0" applyBorder="1" applyAlignment="1">
      <alignment vertical="center" shrinkToFit="1"/>
    </xf>
    <xf numFmtId="0" fontId="0" fillId="0" borderId="3"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5" xfId="0" applyBorder="1" applyAlignment="1">
      <alignment horizontal="center" vertical="center" shrinkToFit="1"/>
    </xf>
    <xf numFmtId="38" fontId="38" fillId="3" borderId="10"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38" fillId="0" borderId="2"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38" fillId="0" borderId="10" xfId="1" applyFont="1" applyFill="1" applyBorder="1" applyAlignment="1" applyProtection="1">
      <alignment horizontal="right" vertical="center" shrinkToFit="1"/>
    </xf>
    <xf numFmtId="38" fontId="0" fillId="0" borderId="12" xfId="1" applyFont="1" applyFill="1" applyBorder="1" applyAlignment="1" applyProtection="1">
      <alignment horizontal="center" vertical="center"/>
    </xf>
    <xf numFmtId="38" fontId="38" fillId="0" borderId="3" xfId="1" applyFont="1" applyFill="1" applyBorder="1" applyAlignment="1" applyProtection="1">
      <alignment horizontal="center" vertical="center"/>
    </xf>
    <xf numFmtId="38" fontId="38" fillId="0" borderId="43" xfId="1" applyFont="1" applyFill="1" applyBorder="1" applyAlignment="1" applyProtection="1">
      <alignment horizontal="center" vertical="center"/>
    </xf>
    <xf numFmtId="38" fontId="38" fillId="0" borderId="12" xfId="1" applyFont="1" applyFill="1" applyBorder="1" applyAlignment="1" applyProtection="1">
      <alignment vertical="center" shrinkToFit="1"/>
    </xf>
    <xf numFmtId="38" fontId="38" fillId="0" borderId="3" xfId="1" applyFont="1" applyFill="1" applyBorder="1" applyAlignment="1" applyProtection="1">
      <alignment vertical="center" shrinkToFit="1"/>
    </xf>
    <xf numFmtId="38" fontId="38" fillId="0" borderId="43" xfId="1" applyFont="1" applyFill="1" applyBorder="1" applyAlignment="1" applyProtection="1">
      <alignment vertical="center" shrinkToFit="1"/>
    </xf>
    <xf numFmtId="38" fontId="38" fillId="0" borderId="1" xfId="1" applyFont="1" applyFill="1" applyBorder="1" applyAlignment="1" applyProtection="1">
      <alignment horizontal="center" vertical="center" textRotation="255"/>
    </xf>
    <xf numFmtId="38" fontId="38" fillId="3" borderId="38" xfId="1" applyFont="1" applyFill="1" applyBorder="1" applyAlignment="1" applyProtection="1">
      <alignment horizontal="right" vertical="center" shrinkToFit="1"/>
    </xf>
    <xf numFmtId="38" fontId="38" fillId="3" borderId="68" xfId="1" applyFont="1" applyFill="1" applyBorder="1" applyAlignment="1" applyProtection="1">
      <alignment horizontal="right" vertical="center" shrinkToFit="1"/>
    </xf>
    <xf numFmtId="38" fontId="38" fillId="3" borderId="81" xfId="1" applyFont="1" applyFill="1" applyBorder="1" applyAlignment="1" applyProtection="1">
      <alignment horizontal="right" vertical="center" shrinkToFit="1"/>
    </xf>
    <xf numFmtId="38" fontId="38" fillId="0" borderId="68" xfId="1" applyFont="1" applyFill="1" applyBorder="1" applyAlignment="1" applyProtection="1">
      <alignment horizontal="right" vertical="center" shrinkToFit="1"/>
    </xf>
    <xf numFmtId="38" fontId="38" fillId="0" borderId="47" xfId="1" applyFont="1" applyFill="1" applyBorder="1" applyAlignment="1" applyProtection="1">
      <alignment horizontal="right" vertical="center" shrinkToFit="1"/>
    </xf>
    <xf numFmtId="38" fontId="38" fillId="0" borderId="7" xfId="1" applyFont="1" applyFill="1" applyBorder="1" applyAlignment="1" applyProtection="1">
      <alignment horizontal="right" vertical="center" shrinkToFit="1"/>
    </xf>
    <xf numFmtId="38" fontId="38" fillId="0" borderId="15" xfId="1" applyFont="1" applyFill="1" applyBorder="1" applyAlignment="1" applyProtection="1">
      <alignment horizontal="right" vertical="center" shrinkToFit="1"/>
    </xf>
    <xf numFmtId="38" fontId="38" fillId="0" borderId="10" xfId="1" applyFont="1" applyFill="1" applyBorder="1" applyAlignment="1" applyProtection="1">
      <alignment vertical="center" shrinkToFit="1"/>
    </xf>
    <xf numFmtId="38" fontId="38" fillId="0" borderId="2" xfId="1" applyFont="1" applyFill="1" applyBorder="1" applyAlignment="1" applyProtection="1">
      <alignment vertical="center" shrinkToFit="1"/>
    </xf>
    <xf numFmtId="38" fontId="38" fillId="0" borderId="8" xfId="1" applyFont="1" applyFill="1" applyBorder="1" applyAlignment="1" applyProtection="1">
      <alignment vertical="center" shrinkToFit="1"/>
    </xf>
    <xf numFmtId="38" fontId="38" fillId="0" borderId="14" xfId="1" applyFont="1" applyFill="1" applyBorder="1" applyAlignment="1" applyProtection="1">
      <alignment vertical="center" shrinkToFit="1"/>
    </xf>
    <xf numFmtId="38" fontId="38" fillId="0" borderId="68" xfId="1" applyFont="1" applyFill="1" applyBorder="1" applyAlignment="1" applyProtection="1">
      <alignment vertical="center" shrinkToFit="1"/>
    </xf>
    <xf numFmtId="38" fontId="38" fillId="0" borderId="47" xfId="1" applyFont="1" applyFill="1" applyBorder="1" applyAlignment="1" applyProtection="1">
      <alignment vertical="center" shrinkToFit="1"/>
    </xf>
    <xf numFmtId="38" fontId="38" fillId="0" borderId="78" xfId="1" applyFont="1" applyFill="1" applyBorder="1" applyAlignment="1" applyProtection="1">
      <alignment horizontal="right" vertical="center" shrinkToFit="1"/>
      <protection locked="0"/>
    </xf>
    <xf numFmtId="38" fontId="38" fillId="0" borderId="79" xfId="1" applyFont="1" applyFill="1" applyBorder="1" applyAlignment="1" applyProtection="1">
      <alignment horizontal="right" vertical="center" shrinkToFit="1"/>
      <protection locked="0"/>
    </xf>
    <xf numFmtId="38" fontId="0" fillId="0" borderId="1" xfId="1" applyFont="1" applyFill="1" applyBorder="1" applyAlignment="1" applyProtection="1">
      <alignment horizontal="center" vertical="center" wrapText="1"/>
    </xf>
    <xf numFmtId="38" fontId="38" fillId="0" borderId="1" xfId="1" applyFont="1" applyFill="1" applyBorder="1" applyAlignment="1" applyProtection="1">
      <alignment horizontal="center" vertical="center"/>
    </xf>
    <xf numFmtId="38" fontId="41" fillId="0" borderId="10" xfId="1" applyFont="1" applyFill="1" applyBorder="1" applyAlignment="1" applyProtection="1">
      <alignment horizontal="right" vertical="center"/>
    </xf>
    <xf numFmtId="38" fontId="41" fillId="0" borderId="8" xfId="1" applyFont="1" applyFill="1" applyBorder="1" applyAlignment="1" applyProtection="1">
      <alignment horizontal="right" vertical="center"/>
    </xf>
    <xf numFmtId="0" fontId="57" fillId="0" borderId="10" xfId="7" applyFont="1" applyFill="1" applyBorder="1" applyAlignment="1" applyProtection="1">
      <alignment horizontal="center" vertical="center" shrinkToFit="1"/>
    </xf>
    <xf numFmtId="0" fontId="57" fillId="0" borderId="2" xfId="7" applyFont="1" applyFill="1" applyBorder="1" applyAlignment="1" applyProtection="1">
      <alignment horizontal="center" vertical="center" shrinkToFit="1"/>
    </xf>
    <xf numFmtId="38" fontId="38" fillId="0" borderId="10" xfId="1" applyFont="1" applyFill="1" applyBorder="1" applyAlignment="1" applyProtection="1">
      <alignment horizontal="center" vertical="center" shrinkToFit="1"/>
    </xf>
    <xf numFmtId="38" fontId="38" fillId="0" borderId="8" xfId="1" applyFont="1" applyFill="1" applyBorder="1" applyAlignment="1" applyProtection="1">
      <alignment horizontal="center" vertical="center" shrinkToFit="1"/>
    </xf>
    <xf numFmtId="38" fontId="41" fillId="0" borderId="38" xfId="1" applyFont="1" applyFill="1" applyBorder="1" applyAlignment="1" applyProtection="1">
      <alignment horizontal="right" vertical="center"/>
    </xf>
    <xf numFmtId="38" fontId="38" fillId="0" borderId="10" xfId="1" applyFont="1" applyFill="1" applyBorder="1" applyAlignment="1" applyProtection="1">
      <alignment horizontal="center" vertical="center"/>
    </xf>
    <xf numFmtId="38" fontId="38" fillId="0" borderId="38" xfId="1" applyFont="1" applyFill="1" applyBorder="1" applyAlignment="1" applyProtection="1">
      <alignment horizontal="center" vertical="center"/>
    </xf>
    <xf numFmtId="38" fontId="38" fillId="0" borderId="9" xfId="1" applyFont="1" applyFill="1" applyBorder="1" applyAlignment="1" applyProtection="1">
      <alignment horizontal="center" vertical="center" textRotation="255"/>
    </xf>
    <xf numFmtId="38" fontId="38" fillId="0" borderId="30" xfId="1" applyFont="1" applyFill="1" applyBorder="1" applyAlignment="1" applyProtection="1">
      <alignment horizontal="center" vertical="center" textRotation="255"/>
    </xf>
    <xf numFmtId="38" fontId="38" fillId="0" borderId="6" xfId="1" applyFont="1" applyFill="1" applyBorder="1" applyAlignment="1" applyProtection="1">
      <alignment horizontal="center" vertical="center" textRotation="255"/>
    </xf>
    <xf numFmtId="38" fontId="38" fillId="0" borderId="9" xfId="1" applyFont="1" applyFill="1" applyBorder="1" applyAlignment="1" applyProtection="1">
      <alignment horizontal="center" vertical="center"/>
    </xf>
    <xf numFmtId="38" fontId="38" fillId="0" borderId="6" xfId="1" applyFont="1" applyFill="1" applyBorder="1" applyAlignment="1" applyProtection="1">
      <alignment horizontal="center" vertical="center"/>
    </xf>
    <xf numFmtId="38" fontId="38" fillId="0" borderId="38" xfId="1" applyFont="1" applyFill="1" applyBorder="1" applyAlignment="1" applyProtection="1">
      <alignment horizontal="right" vertical="center" shrinkToFit="1"/>
    </xf>
    <xf numFmtId="38" fontId="0" fillId="0" borderId="10" xfId="1" applyFont="1" applyFill="1" applyBorder="1" applyAlignment="1" applyProtection="1">
      <alignment horizontal="center" vertical="center"/>
    </xf>
    <xf numFmtId="38" fontId="38" fillId="0" borderId="2" xfId="1" applyFont="1" applyFill="1" applyBorder="1" applyAlignment="1" applyProtection="1">
      <alignment horizontal="center" vertical="center"/>
    </xf>
    <xf numFmtId="38" fontId="38" fillId="0" borderId="8" xfId="1" applyFont="1" applyFill="1" applyBorder="1" applyAlignment="1" applyProtection="1">
      <alignment horizontal="center" vertical="center"/>
    </xf>
    <xf numFmtId="38" fontId="38" fillId="0" borderId="10" xfId="1" applyFont="1" applyFill="1" applyBorder="1" applyAlignment="1" applyProtection="1">
      <alignment horizontal="center" vertical="center" wrapText="1"/>
    </xf>
    <xf numFmtId="38" fontId="38" fillId="0" borderId="2" xfId="1" applyFont="1" applyFill="1" applyBorder="1" applyAlignment="1" applyProtection="1">
      <alignment horizontal="center" vertical="center" wrapText="1"/>
    </xf>
    <xf numFmtId="0" fontId="47" fillId="0" borderId="3" xfId="0" applyFont="1" applyBorder="1" applyAlignment="1">
      <alignment horizontal="right" vertical="center"/>
    </xf>
    <xf numFmtId="0" fontId="46" fillId="0" borderId="0" xfId="1" applyNumberFormat="1" applyFont="1" applyFill="1" applyBorder="1" applyAlignment="1" applyProtection="1">
      <alignment vertical="center" shrinkToFit="1"/>
    </xf>
    <xf numFmtId="38" fontId="38" fillId="3" borderId="14" xfId="1" applyFont="1" applyFill="1" applyBorder="1" applyAlignment="1" applyProtection="1">
      <alignment horizontal="right" vertical="center" shrinkToFit="1"/>
    </xf>
    <xf numFmtId="38" fontId="38" fillId="3" borderId="47" xfId="1" applyFont="1" applyFill="1" applyBorder="1" applyAlignment="1" applyProtection="1">
      <alignment horizontal="right" vertical="center" shrinkToFit="1"/>
    </xf>
    <xf numFmtId="38" fontId="38" fillId="0" borderId="11" xfId="1" applyFont="1" applyFill="1" applyBorder="1" applyAlignment="1" applyProtection="1">
      <alignment horizontal="right" vertical="center" shrinkToFit="1"/>
    </xf>
    <xf numFmtId="38" fontId="38" fillId="0" borderId="52" xfId="1" applyFont="1" applyFill="1" applyBorder="1" applyAlignment="1" applyProtection="1">
      <alignment horizontal="right" vertical="center" shrinkToFit="1"/>
    </xf>
    <xf numFmtId="38" fontId="38" fillId="0" borderId="82" xfId="1" applyFont="1" applyFill="1" applyBorder="1" applyAlignment="1" applyProtection="1">
      <alignment horizontal="right" vertical="center" shrinkToFit="1"/>
    </xf>
    <xf numFmtId="38" fontId="38" fillId="0" borderId="7" xfId="1" applyFont="1" applyFill="1" applyBorder="1" applyAlignment="1" applyProtection="1">
      <alignment vertical="center" shrinkToFit="1"/>
    </xf>
    <xf numFmtId="38" fontId="38" fillId="0" borderId="0" xfId="1" applyFont="1" applyFill="1" applyBorder="1" applyAlignment="1" applyProtection="1">
      <alignment vertical="center" shrinkToFit="1"/>
    </xf>
    <xf numFmtId="38" fontId="38" fillId="0" borderId="15" xfId="1" applyFont="1" applyFill="1" applyBorder="1" applyAlignment="1" applyProtection="1">
      <alignment vertical="center" shrinkToFit="1"/>
    </xf>
    <xf numFmtId="38" fontId="38" fillId="0" borderId="14" xfId="1" applyFont="1" applyFill="1" applyBorder="1" applyAlignment="1" applyProtection="1">
      <alignment horizontal="right" vertical="center" shrinkToFit="1"/>
    </xf>
    <xf numFmtId="38" fontId="45" fillId="0" borderId="10" xfId="1" applyFont="1" applyFill="1" applyBorder="1" applyAlignment="1" applyProtection="1">
      <alignment horizontal="center" vertical="center" wrapText="1"/>
    </xf>
    <xf numFmtId="38" fontId="45" fillId="0" borderId="8" xfId="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wrapText="1"/>
    </xf>
    <xf numFmtId="0" fontId="0" fillId="0" borderId="10" xfId="1" applyNumberFormat="1" applyFont="1" applyFill="1" applyBorder="1" applyAlignment="1" applyProtection="1">
      <alignment horizontal="center" vertical="center" wrapText="1"/>
    </xf>
    <xf numFmtId="38" fontId="71" fillId="0" borderId="1" xfId="1" applyFont="1" applyFill="1" applyBorder="1" applyAlignment="1" applyProtection="1">
      <alignment vertical="center" shrinkToFit="1"/>
    </xf>
    <xf numFmtId="0" fontId="0" fillId="3" borderId="7" xfId="1" applyNumberFormat="1" applyFont="1" applyFill="1" applyBorder="1" applyAlignment="1" applyProtection="1">
      <alignment horizontal="center" vertical="center" wrapText="1"/>
    </xf>
    <xf numFmtId="0" fontId="0" fillId="3" borderId="0" xfId="1" applyNumberFormat="1" applyFont="1" applyFill="1" applyBorder="1" applyAlignment="1" applyProtection="1">
      <alignment horizontal="center" vertical="center" wrapText="1"/>
    </xf>
    <xf numFmtId="0" fontId="0" fillId="3" borderId="12" xfId="1" applyNumberFormat="1" applyFont="1" applyFill="1" applyBorder="1" applyAlignment="1" applyProtection="1">
      <alignment horizontal="center" vertical="center" wrapText="1"/>
    </xf>
    <xf numFmtId="0" fontId="0" fillId="3" borderId="3" xfId="1" applyNumberFormat="1" applyFont="1" applyFill="1" applyBorder="1" applyAlignment="1" applyProtection="1">
      <alignment horizontal="center" vertical="center" wrapText="1"/>
    </xf>
    <xf numFmtId="38" fontId="71" fillId="3" borderId="7" xfId="1" applyFont="1" applyFill="1" applyBorder="1" applyAlignment="1" applyProtection="1">
      <alignment vertical="center" shrinkToFit="1"/>
    </xf>
    <xf numFmtId="38" fontId="71" fillId="3" borderId="0" xfId="1" applyFont="1" applyFill="1" applyBorder="1" applyAlignment="1" applyProtection="1">
      <alignment vertical="center" shrinkToFit="1"/>
    </xf>
    <xf numFmtId="38" fontId="71" fillId="3" borderId="15" xfId="1" applyFont="1" applyFill="1" applyBorder="1" applyAlignment="1" applyProtection="1">
      <alignment vertical="center" shrinkToFit="1"/>
    </xf>
    <xf numFmtId="38" fontId="71" fillId="3" borderId="12" xfId="1" applyFont="1" applyFill="1" applyBorder="1" applyAlignment="1" applyProtection="1">
      <alignment vertical="center" shrinkToFit="1"/>
    </xf>
    <xf numFmtId="38" fontId="71" fillId="3" borderId="3" xfId="1" applyFont="1" applyFill="1" applyBorder="1" applyAlignment="1" applyProtection="1">
      <alignment vertical="center" shrinkToFit="1"/>
    </xf>
    <xf numFmtId="38" fontId="71" fillId="3" borderId="43" xfId="1" applyFont="1" applyFill="1" applyBorder="1" applyAlignment="1" applyProtection="1">
      <alignment vertical="center" shrinkToFit="1"/>
    </xf>
    <xf numFmtId="0" fontId="38" fillId="0" borderId="1" xfId="1" applyNumberFormat="1" applyFont="1" applyFill="1" applyBorder="1" applyAlignment="1" applyProtection="1">
      <alignment horizontal="center" vertical="center"/>
    </xf>
    <xf numFmtId="0" fontId="49" fillId="0" borderId="0" xfId="0" applyFont="1" applyAlignment="1">
      <alignment vertical="top" wrapText="1" shrinkToFit="1"/>
    </xf>
    <xf numFmtId="0" fontId="49" fillId="0" borderId="1" xfId="0" applyFont="1" applyBorder="1" applyAlignment="1">
      <alignment horizontal="center" vertical="center" textRotation="255" wrapText="1"/>
    </xf>
    <xf numFmtId="0" fontId="49" fillId="0" borderId="5" xfId="0" applyFont="1" applyBorder="1" applyAlignment="1">
      <alignment horizontal="center" vertical="center" textRotation="255" wrapText="1"/>
    </xf>
    <xf numFmtId="180" fontId="0" fillId="0" borderId="6" xfId="0" applyNumberFormat="1" applyBorder="1" applyAlignment="1" applyProtection="1">
      <alignment horizontal="center" vertical="center" shrinkToFit="1"/>
      <protection locked="0"/>
    </xf>
    <xf numFmtId="180" fontId="0" fillId="0" borderId="1" xfId="0" applyNumberFormat="1" applyBorder="1" applyAlignment="1" applyProtection="1">
      <alignment horizontal="center" vertical="center" shrinkToFit="1"/>
      <protection locked="0"/>
    </xf>
    <xf numFmtId="3" fontId="0" fillId="0" borderId="40" xfId="0" applyNumberFormat="1" applyBorder="1" applyAlignment="1">
      <alignment vertical="center" shrinkToFit="1"/>
    </xf>
    <xf numFmtId="38" fontId="0" fillId="0" borderId="6" xfId="0" applyNumberFormat="1" applyBorder="1" applyAlignment="1" applyProtection="1">
      <alignment vertical="center" shrinkToFit="1"/>
      <protection locked="0"/>
    </xf>
    <xf numFmtId="38" fontId="0" fillId="0" borderId="1" xfId="0" applyNumberFormat="1" applyBorder="1" applyAlignment="1" applyProtection="1">
      <alignment vertical="center" shrinkToFit="1"/>
      <protection locked="0"/>
    </xf>
    <xf numFmtId="38" fontId="0" fillId="0" borderId="10" xfId="0" applyNumberFormat="1" applyBorder="1" applyAlignment="1" applyProtection="1">
      <alignment vertical="center" shrinkToFit="1"/>
      <protection locked="0"/>
    </xf>
    <xf numFmtId="38" fontId="0" fillId="0" borderId="8" xfId="0" applyNumberFormat="1" applyBorder="1" applyAlignment="1" applyProtection="1">
      <alignment vertical="center" shrinkToFit="1"/>
      <protection locked="0"/>
    </xf>
    <xf numFmtId="0" fontId="45" fillId="0" borderId="5" xfId="0" applyFont="1" applyBorder="1" applyAlignment="1">
      <alignment horizontal="center" vertical="center" textRotation="255" wrapText="1" shrinkToFit="1"/>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wrapText="1" shrinkToFit="1"/>
    </xf>
    <xf numFmtId="0" fontId="0" fillId="0" borderId="5" xfId="0" applyBorder="1" applyAlignment="1">
      <alignment horizontal="center" vertical="center" textRotation="255" shrinkToFit="1"/>
    </xf>
    <xf numFmtId="0" fontId="1" fillId="0" borderId="5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54" xfId="0" applyFont="1" applyBorder="1" applyAlignment="1">
      <alignment horizontal="center" vertical="center" wrapText="1"/>
    </xf>
    <xf numFmtId="3" fontId="0" fillId="0" borderId="41" xfId="0" applyNumberFormat="1" applyBorder="1" applyAlignment="1">
      <alignment vertical="center" shrinkToFit="1"/>
    </xf>
    <xf numFmtId="3" fontId="0" fillId="0" borderId="106" xfId="0" applyNumberFormat="1" applyBorder="1" applyAlignment="1">
      <alignment vertical="center" shrinkToFit="1"/>
    </xf>
    <xf numFmtId="38" fontId="0" fillId="0" borderId="12" xfId="0" applyNumberFormat="1" applyBorder="1" applyAlignment="1" applyProtection="1">
      <alignment vertical="center" shrinkToFit="1"/>
      <protection locked="0"/>
    </xf>
    <xf numFmtId="38" fontId="0" fillId="0" borderId="43" xfId="0" applyNumberFormat="1" applyBorder="1" applyAlignment="1" applyProtection="1">
      <alignment vertical="center" shrinkToFit="1"/>
      <protection locked="0"/>
    </xf>
    <xf numFmtId="0" fontId="0" fillId="0" borderId="1" xfId="0" applyBorder="1" applyAlignment="1">
      <alignment horizontal="center" vertical="center" textRotation="255" shrinkToFit="1"/>
    </xf>
    <xf numFmtId="0" fontId="53" fillId="0" borderId="6" xfId="0" applyFont="1" applyBorder="1" applyAlignment="1">
      <alignment horizontal="center" vertical="center" textRotation="255" wrapText="1"/>
    </xf>
    <xf numFmtId="0" fontId="53" fillId="0" borderId="1" xfId="0" applyFont="1" applyBorder="1" applyAlignment="1">
      <alignment horizontal="center" vertical="center" textRotation="255" wrapText="1"/>
    </xf>
    <xf numFmtId="0" fontId="0" fillId="0" borderId="40" xfId="0" applyBorder="1" applyAlignment="1">
      <alignment horizontal="center" vertical="center"/>
    </xf>
    <xf numFmtId="0" fontId="0" fillId="0" borderId="1" xfId="0" applyBorder="1" applyProtection="1">
      <alignment vertical="center"/>
      <protection locked="0"/>
    </xf>
    <xf numFmtId="0" fontId="0" fillId="0" borderId="6" xfId="0" applyBorder="1" applyProtection="1">
      <alignment vertical="center"/>
      <protection locked="0"/>
    </xf>
    <xf numFmtId="0" fontId="47" fillId="0" borderId="6" xfId="0" applyFont="1" applyBorder="1" applyAlignment="1">
      <alignment horizontal="center" vertical="center" textRotation="255" wrapText="1"/>
    </xf>
    <xf numFmtId="0" fontId="0" fillId="0" borderId="14" xfId="0" applyBorder="1" applyAlignment="1">
      <alignment horizontal="center" vertical="center" wrapText="1"/>
    </xf>
    <xf numFmtId="0" fontId="0" fillId="0" borderId="47" xfId="0" applyBorder="1" applyAlignment="1">
      <alignment horizontal="center" vertical="center" wrapText="1"/>
    </xf>
    <xf numFmtId="49" fontId="49" fillId="0" borderId="10" xfId="0" applyNumberFormat="1" applyFont="1" applyBorder="1" applyAlignment="1" applyProtection="1">
      <alignment vertical="center" shrinkToFit="1"/>
      <protection locked="0"/>
    </xf>
    <xf numFmtId="49" fontId="49" fillId="0" borderId="2" xfId="0" applyNumberFormat="1" applyFont="1" applyBorder="1" applyAlignment="1" applyProtection="1">
      <alignment vertical="center" shrinkToFit="1"/>
      <protection locked="0"/>
    </xf>
    <xf numFmtId="49" fontId="49" fillId="0" borderId="8" xfId="0" applyNumberFormat="1" applyFont="1" applyBorder="1" applyAlignment="1" applyProtection="1">
      <alignment vertical="center" shrinkToFit="1"/>
      <protection locked="0"/>
    </xf>
    <xf numFmtId="49" fontId="49" fillId="0" borderId="13" xfId="0" applyNumberFormat="1" applyFont="1" applyBorder="1" applyAlignment="1" applyProtection="1">
      <alignment vertical="center" shrinkToFit="1"/>
      <protection locked="0"/>
    </xf>
    <xf numFmtId="49" fontId="49" fillId="0" borderId="67" xfId="0" applyNumberFormat="1" applyFont="1" applyBorder="1" applyAlignment="1" applyProtection="1">
      <alignment vertical="center" shrinkToFit="1"/>
      <protection locked="0"/>
    </xf>
    <xf numFmtId="49" fontId="49" fillId="0" borderId="52" xfId="0" applyNumberFormat="1" applyFont="1" applyBorder="1" applyAlignment="1" applyProtection="1">
      <alignment vertical="center" shrinkToFit="1"/>
      <protection locked="0"/>
    </xf>
    <xf numFmtId="0" fontId="51" fillId="0" borderId="1" xfId="0" applyFont="1" applyBorder="1" applyAlignment="1">
      <alignment horizontal="center" vertical="center"/>
    </xf>
    <xf numFmtId="0" fontId="69" fillId="0" borderId="10" xfId="0" applyFont="1" applyBorder="1" applyProtection="1">
      <alignment vertical="center"/>
      <protection locked="0"/>
    </xf>
    <xf numFmtId="0" fontId="69" fillId="0" borderId="2" xfId="0" applyFont="1" applyBorder="1" applyProtection="1">
      <alignment vertical="center"/>
      <protection locked="0"/>
    </xf>
    <xf numFmtId="0" fontId="69" fillId="0" borderId="8" xfId="0" applyFont="1" applyBorder="1" applyProtection="1">
      <alignment vertical="center"/>
      <protection locked="0"/>
    </xf>
    <xf numFmtId="0" fontId="51" fillId="0" borderId="1" xfId="0" applyFont="1" applyBorder="1">
      <alignment vertical="center"/>
    </xf>
    <xf numFmtId="0" fontId="51" fillId="0" borderId="2" xfId="0" applyFont="1" applyBorder="1" applyAlignment="1">
      <alignment horizontal="center" vertical="center"/>
    </xf>
    <xf numFmtId="0" fontId="51" fillId="0" borderId="8" xfId="0" applyFont="1" applyBorder="1" applyAlignment="1">
      <alignment horizontal="center" vertical="center"/>
    </xf>
    <xf numFmtId="0" fontId="74" fillId="0" borderId="0" xfId="0" applyFont="1" applyAlignment="1">
      <alignment vertical="center" shrinkToFit="1"/>
    </xf>
    <xf numFmtId="0" fontId="69" fillId="0" borderId="1" xfId="0" applyFont="1" applyBorder="1" applyAlignment="1">
      <alignment horizontal="center" vertical="center"/>
    </xf>
    <xf numFmtId="0" fontId="69" fillId="0" borderId="10" xfId="0" applyFont="1" applyBorder="1">
      <alignment vertical="center"/>
    </xf>
    <xf numFmtId="0" fontId="69" fillId="0" borderId="2" xfId="0" applyFont="1" applyBorder="1">
      <alignment vertical="center"/>
    </xf>
    <xf numFmtId="0" fontId="69" fillId="0" borderId="8" xfId="0" applyFont="1" applyBorder="1">
      <alignment vertical="center"/>
    </xf>
    <xf numFmtId="0" fontId="0" fillId="3" borderId="1" xfId="0" applyFill="1" applyBorder="1" applyProtection="1">
      <alignment vertical="center"/>
      <protection locked="0"/>
    </xf>
    <xf numFmtId="0" fontId="80" fillId="9" borderId="10" xfId="0" applyFont="1" applyFill="1" applyBorder="1" applyAlignment="1">
      <alignment horizontal="center" vertical="center"/>
    </xf>
    <xf numFmtId="0" fontId="80" fillId="9" borderId="2" xfId="0" applyFont="1" applyFill="1" applyBorder="1" applyAlignment="1">
      <alignment horizontal="center" vertical="center"/>
    </xf>
    <xf numFmtId="0" fontId="80" fillId="9" borderId="8" xfId="0" applyFont="1" applyFill="1" applyBorder="1" applyAlignment="1">
      <alignment horizontal="center" vertical="center"/>
    </xf>
    <xf numFmtId="0" fontId="57" fillId="0" borderId="10" xfId="0" applyFont="1" applyBorder="1" applyAlignment="1" applyProtection="1">
      <alignment horizontal="right" vertical="center"/>
      <protection locked="0"/>
    </xf>
    <xf numFmtId="0" fontId="57" fillId="0" borderId="2" xfId="0" applyFont="1" applyBorder="1" applyAlignment="1" applyProtection="1">
      <alignment horizontal="right" vertical="center"/>
      <protection locked="0"/>
    </xf>
    <xf numFmtId="0" fontId="57" fillId="0" borderId="2" xfId="0" applyFont="1" applyBorder="1" applyProtection="1">
      <alignment vertical="center"/>
      <protection locked="0"/>
    </xf>
    <xf numFmtId="0" fontId="57" fillId="0" borderId="8" xfId="0" applyFont="1" applyBorder="1" applyProtection="1">
      <alignment vertical="center"/>
      <protection locked="0"/>
    </xf>
    <xf numFmtId="0" fontId="70" fillId="9" borderId="1" xfId="0" applyFont="1" applyFill="1" applyBorder="1" applyAlignment="1">
      <alignment horizontal="center" vertical="center"/>
    </xf>
    <xf numFmtId="0" fontId="70" fillId="9" borderId="10" xfId="0" applyFont="1" applyFill="1" applyBorder="1" applyAlignment="1">
      <alignment horizontal="center" vertical="center"/>
    </xf>
    <xf numFmtId="0" fontId="70" fillId="9" borderId="2" xfId="0" applyFont="1" applyFill="1" applyBorder="1" applyAlignment="1">
      <alignment horizontal="center" vertical="center"/>
    </xf>
    <xf numFmtId="0" fontId="70" fillId="9" borderId="8" xfId="0" applyFont="1" applyFill="1" applyBorder="1" applyAlignment="1">
      <alignment horizontal="center" vertical="center"/>
    </xf>
    <xf numFmtId="0" fontId="51" fillId="0" borderId="1" xfId="0" applyFont="1" applyBorder="1" applyAlignment="1" applyProtection="1">
      <alignment horizontal="center" vertical="center" wrapText="1"/>
      <protection locked="0"/>
    </xf>
    <xf numFmtId="38" fontId="0" fillId="0" borderId="10" xfId="1" applyFont="1" applyFill="1" applyBorder="1" applyAlignment="1" applyProtection="1">
      <alignment vertical="center" shrinkToFit="1"/>
      <protection locked="0"/>
    </xf>
    <xf numFmtId="38" fontId="0" fillId="0" borderId="8" xfId="1" applyFont="1" applyFill="1" applyBorder="1" applyAlignment="1" applyProtection="1">
      <alignment vertical="center" shrinkToFit="1"/>
      <protection locked="0"/>
    </xf>
    <xf numFmtId="0" fontId="49" fillId="0" borderId="0" xfId="0" applyFont="1" applyAlignment="1">
      <alignment vertical="center" wrapText="1" shrinkToFit="1"/>
    </xf>
    <xf numFmtId="38" fontId="0" fillId="0" borderId="12" xfId="1" applyFont="1" applyFill="1" applyBorder="1" applyAlignment="1" applyProtection="1">
      <alignment vertical="center" shrinkToFit="1"/>
      <protection locked="0"/>
    </xf>
    <xf numFmtId="38" fontId="0" fillId="0" borderId="43" xfId="1" applyFont="1" applyFill="1" applyBorder="1" applyAlignment="1" applyProtection="1">
      <alignment vertical="center" shrinkToFit="1"/>
      <protection locked="0"/>
    </xf>
    <xf numFmtId="0" fontId="0" fillId="0" borderId="14" xfId="0" applyBorder="1" applyAlignment="1">
      <alignment horizontal="center" vertical="top" textRotation="255" wrapText="1"/>
    </xf>
    <xf numFmtId="0" fontId="0" fillId="0" borderId="47" xfId="0" applyBorder="1" applyAlignment="1">
      <alignment horizontal="center" vertical="top" textRotation="255" wrapText="1"/>
    </xf>
    <xf numFmtId="3" fontId="0" fillId="3" borderId="41" xfId="0" applyNumberFormat="1" applyFill="1" applyBorder="1" applyAlignment="1">
      <alignment vertical="center" shrinkToFit="1"/>
    </xf>
    <xf numFmtId="3" fontId="0" fillId="3" borderId="106" xfId="0" applyNumberFormat="1" applyFill="1" applyBorder="1" applyAlignment="1">
      <alignment vertical="center" shrinkToFit="1"/>
    </xf>
    <xf numFmtId="0" fontId="0" fillId="0" borderId="4" xfId="0" applyBorder="1" applyAlignment="1">
      <alignment horizontal="center" vertical="center" wrapText="1"/>
    </xf>
    <xf numFmtId="0" fontId="0" fillId="0" borderId="95" xfId="0" applyBorder="1" applyAlignment="1">
      <alignment horizontal="center" vertical="center" wrapText="1"/>
    </xf>
    <xf numFmtId="0" fontId="0" fillId="0" borderId="1" xfId="0" applyBorder="1" applyAlignment="1" applyProtection="1">
      <alignment horizontal="center" vertical="center"/>
      <protection locked="0"/>
    </xf>
    <xf numFmtId="0" fontId="49" fillId="0" borderId="4" xfId="0" applyFont="1" applyBorder="1" applyAlignment="1">
      <alignment vertical="top" wrapText="1" shrinkToFit="1"/>
    </xf>
    <xf numFmtId="38" fontId="86" fillId="0" borderId="10" xfId="0" applyNumberFormat="1" applyFont="1" applyBorder="1" applyAlignment="1"/>
    <xf numFmtId="38" fontId="86" fillId="0" borderId="2" xfId="0" applyNumberFormat="1" applyFont="1" applyBorder="1" applyAlignment="1"/>
    <xf numFmtId="49" fontId="0" fillId="0" borderId="10"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8" xfId="0" applyNumberFormat="1" applyBorder="1" applyAlignment="1">
      <alignment horizontal="center" vertical="center" shrinkToFit="1"/>
    </xf>
    <xf numFmtId="0" fontId="0" fillId="3" borderId="10" xfId="0" applyFill="1" applyBorder="1" applyAlignment="1">
      <alignment horizontal="center" vertical="center"/>
    </xf>
    <xf numFmtId="0" fontId="0" fillId="3" borderId="8" xfId="0" applyFill="1" applyBorder="1" applyAlignment="1">
      <alignment horizontal="center" vertical="center"/>
    </xf>
    <xf numFmtId="38" fontId="0" fillId="3" borderId="10" xfId="0" applyNumberFormat="1" applyFill="1" applyBorder="1" applyAlignment="1">
      <alignment vertical="center" shrinkToFit="1"/>
    </xf>
    <xf numFmtId="38" fontId="0" fillId="3" borderId="2" xfId="0" applyNumberFormat="1" applyFill="1" applyBorder="1" applyAlignment="1">
      <alignment vertical="center" shrinkToFit="1"/>
    </xf>
    <xf numFmtId="38" fontId="41" fillId="0" borderId="10" xfId="0" applyNumberFormat="1" applyFont="1" applyBorder="1" applyAlignment="1">
      <alignment vertical="center" shrinkToFit="1"/>
    </xf>
    <xf numFmtId="38" fontId="41" fillId="0" borderId="2" xfId="0" applyNumberFormat="1" applyFont="1" applyBorder="1" applyAlignment="1">
      <alignment vertical="center" shrinkToFit="1"/>
    </xf>
    <xf numFmtId="38" fontId="0" fillId="0" borderId="10" xfId="0" applyNumberFormat="1" applyBorder="1" applyAlignment="1">
      <alignment vertical="center" shrinkToFit="1"/>
    </xf>
    <xf numFmtId="38" fontId="0" fillId="0" borderId="2" xfId="0" applyNumberFormat="1" applyBorder="1" applyAlignment="1">
      <alignment vertical="center" shrinkToFit="1"/>
    </xf>
    <xf numFmtId="0" fontId="0" fillId="0" borderId="4" xfId="0" applyBorder="1" applyAlignment="1">
      <alignment vertical="center" wrapText="1"/>
    </xf>
    <xf numFmtId="49" fontId="0" fillId="0" borderId="10" xfId="0" applyNumberFormat="1" applyBorder="1" applyAlignment="1">
      <alignment vertical="center" wrapText="1"/>
    </xf>
    <xf numFmtId="49" fontId="0" fillId="0" borderId="2" xfId="0" applyNumberFormat="1" applyBorder="1" applyAlignment="1">
      <alignment vertical="center" wrapText="1"/>
    </xf>
    <xf numFmtId="49" fontId="0" fillId="0" borderId="8" xfId="0" applyNumberFormat="1" applyBorder="1" applyAlignment="1">
      <alignment vertical="center" wrapText="1"/>
    </xf>
    <xf numFmtId="0" fontId="57" fillId="0" borderId="10" xfId="7" applyFont="1" applyBorder="1" applyAlignment="1" applyProtection="1">
      <alignment horizontal="center" vertical="center" shrinkToFit="1"/>
    </xf>
    <xf numFmtId="0" fontId="57" fillId="0" borderId="8" xfId="7" applyFont="1" applyBorder="1" applyAlignment="1" applyProtection="1">
      <alignment horizontal="center" vertical="center" shrinkToFit="1"/>
    </xf>
    <xf numFmtId="0" fontId="10" fillId="0" borderId="0" xfId="5" applyFont="1" applyAlignment="1">
      <alignment horizontal="center" vertical="center"/>
    </xf>
    <xf numFmtId="0" fontId="51" fillId="0" borderId="0" xfId="0" applyFont="1" applyAlignment="1">
      <alignment horizontal="right" vertical="center"/>
    </xf>
    <xf numFmtId="176" fontId="51" fillId="0" borderId="0" xfId="0" applyNumberFormat="1" applyFont="1" applyAlignment="1">
      <alignment horizontal="right" vertical="center"/>
    </xf>
    <xf numFmtId="0" fontId="51" fillId="0" borderId="0" xfId="0" applyFont="1" applyAlignment="1">
      <alignment horizontal="center" vertical="center"/>
    </xf>
    <xf numFmtId="0" fontId="88" fillId="0" borderId="0" xfId="0" applyFont="1" applyAlignment="1">
      <alignment horizontal="right" vertical="center" shrinkToFit="1"/>
    </xf>
    <xf numFmtId="0" fontId="55" fillId="8" borderId="0" xfId="0" applyFont="1" applyFill="1" applyAlignment="1">
      <alignment horizontal="center"/>
    </xf>
    <xf numFmtId="0" fontId="55" fillId="8" borderId="0" xfId="0" applyFont="1" applyFill="1" applyAlignment="1">
      <alignment horizontal="center" vertical="top"/>
    </xf>
    <xf numFmtId="0" fontId="87" fillId="0" borderId="0" xfId="0" applyFont="1" applyAlignment="1">
      <alignment horizontal="right" vertical="center" shrinkToFit="1"/>
    </xf>
    <xf numFmtId="38" fontId="0" fillId="5" borderId="10" xfId="0" applyNumberFormat="1" applyFill="1" applyBorder="1" applyAlignment="1">
      <alignment vertical="center" shrinkToFit="1"/>
    </xf>
    <xf numFmtId="38" fontId="0" fillId="5" borderId="2" xfId="0" applyNumberFormat="1" applyFill="1" applyBorder="1" applyAlignment="1">
      <alignment vertical="center" shrinkToFit="1"/>
    </xf>
    <xf numFmtId="0" fontId="55" fillId="11" borderId="0" xfId="0" applyFont="1" applyFill="1" applyAlignment="1">
      <alignment horizontal="center"/>
    </xf>
    <xf numFmtId="0" fontId="55" fillId="11" borderId="0" xfId="0" applyFont="1" applyFill="1" applyAlignment="1">
      <alignment horizontal="center" vertical="top"/>
    </xf>
    <xf numFmtId="0" fontId="0" fillId="5" borderId="10" xfId="0" applyFill="1" applyBorder="1" applyAlignment="1">
      <alignment horizontal="center" vertical="center"/>
    </xf>
    <xf numFmtId="0" fontId="0" fillId="5" borderId="8" xfId="0" applyFill="1" applyBorder="1" applyAlignment="1">
      <alignment horizontal="center" vertical="center"/>
    </xf>
    <xf numFmtId="0" fontId="49" fillId="0" borderId="10" xfId="0" applyFont="1" applyBorder="1" applyAlignment="1">
      <alignment horizontal="center" vertical="center"/>
    </xf>
    <xf numFmtId="0" fontId="49" fillId="0" borderId="8" xfId="0" applyFont="1" applyBorder="1" applyAlignment="1">
      <alignment horizontal="center" vertical="center"/>
    </xf>
    <xf numFmtId="0" fontId="49" fillId="0" borderId="10" xfId="0" applyFont="1" applyBorder="1" applyAlignment="1">
      <alignment vertical="center" wrapText="1"/>
    </xf>
    <xf numFmtId="0" fontId="49" fillId="0" borderId="2" xfId="0" applyFont="1" applyBorder="1" applyAlignment="1">
      <alignment vertical="center" wrapText="1"/>
    </xf>
    <xf numFmtId="0" fontId="49" fillId="0" borderId="8" xfId="0" applyFont="1" applyBorder="1" applyAlignment="1">
      <alignment vertical="center" wrapText="1"/>
    </xf>
    <xf numFmtId="0" fontId="49" fillId="0" borderId="10" xfId="0" applyFont="1" applyBorder="1" applyAlignment="1">
      <alignment horizontal="center" vertical="center" shrinkToFit="1"/>
    </xf>
    <xf numFmtId="0" fontId="49" fillId="0" borderId="2" xfId="0" applyFont="1" applyBorder="1" applyAlignment="1">
      <alignment horizontal="center" vertical="center" shrinkToFit="1"/>
    </xf>
    <xf numFmtId="0" fontId="49" fillId="0" borderId="8" xfId="0" applyFont="1" applyBorder="1" applyAlignment="1">
      <alignment horizontal="center" vertical="center" shrinkToFit="1"/>
    </xf>
    <xf numFmtId="177" fontId="0" fillId="0" borderId="10" xfId="0" applyNumberFormat="1" applyBorder="1" applyAlignment="1">
      <alignment horizontal="center" vertical="center" shrinkToFit="1"/>
    </xf>
    <xf numFmtId="177" fontId="0" fillId="0" borderId="2" xfId="0" applyNumberFormat="1" applyBorder="1" applyAlignment="1">
      <alignment horizontal="center" vertical="center" shrinkToFit="1"/>
    </xf>
    <xf numFmtId="177" fontId="0" fillId="0" borderId="8" xfId="0" applyNumberFormat="1" applyBorder="1" applyAlignment="1">
      <alignment horizontal="center" vertical="center" shrinkToFit="1"/>
    </xf>
    <xf numFmtId="38" fontId="68" fillId="0" borderId="1" xfId="0" applyNumberFormat="1" applyFont="1" applyBorder="1" applyAlignment="1">
      <alignment vertical="center" shrinkToFit="1"/>
    </xf>
    <xf numFmtId="38" fontId="49" fillId="0" borderId="1" xfId="0" applyNumberFormat="1" applyFont="1" applyBorder="1" applyAlignment="1">
      <alignment vertical="center" shrinkToFit="1"/>
    </xf>
    <xf numFmtId="0" fontId="49" fillId="3" borderId="10" xfId="0" applyFont="1" applyFill="1" applyBorder="1" applyAlignment="1">
      <alignment horizontal="center" vertical="center"/>
    </xf>
    <xf numFmtId="0" fontId="49" fillId="3" borderId="8" xfId="0" applyFont="1" applyFill="1" applyBorder="1" applyAlignment="1">
      <alignment horizontal="center" vertical="center"/>
    </xf>
    <xf numFmtId="38" fontId="49" fillId="3" borderId="1" xfId="0" applyNumberFormat="1" applyFont="1" applyFill="1" applyBorder="1" applyAlignment="1">
      <alignment vertical="center" shrinkToFit="1"/>
    </xf>
    <xf numFmtId="0" fontId="57" fillId="0" borderId="0" xfId="0" applyFont="1" applyAlignment="1">
      <alignment horizontal="center" vertical="center"/>
    </xf>
    <xf numFmtId="0" fontId="49" fillId="0" borderId="1" xfId="0" applyFont="1" applyBorder="1" applyAlignment="1">
      <alignment horizontal="center" vertical="center"/>
    </xf>
    <xf numFmtId="0" fontId="90" fillId="0" borderId="0" xfId="0" applyFont="1" applyAlignment="1">
      <alignment horizontal="right" vertical="center" shrinkToFit="1"/>
    </xf>
    <xf numFmtId="0" fontId="72" fillId="8" borderId="0" xfId="0" applyFont="1" applyFill="1" applyAlignment="1">
      <alignment horizontal="center"/>
    </xf>
    <xf numFmtId="0" fontId="72" fillId="8" borderId="0" xfId="0" applyFont="1" applyFill="1" applyAlignment="1">
      <alignment horizontal="center" vertical="top"/>
    </xf>
    <xf numFmtId="0" fontId="89" fillId="0" borderId="0" xfId="0" applyFont="1" applyAlignment="1">
      <alignment horizontal="right" vertical="center" shrinkToFit="1"/>
    </xf>
    <xf numFmtId="0" fontId="42" fillId="0" borderId="0" xfId="5" applyFont="1" applyAlignment="1">
      <alignment horizontal="center" vertical="center"/>
    </xf>
    <xf numFmtId="0" fontId="57" fillId="0" borderId="0" xfId="0" applyFont="1" applyAlignment="1">
      <alignment horizontal="right" vertical="center"/>
    </xf>
    <xf numFmtId="0" fontId="49" fillId="0" borderId="0" xfId="0" applyFont="1" applyAlignment="1">
      <alignment horizontal="right" vertical="center"/>
    </xf>
    <xf numFmtId="176" fontId="57" fillId="0" borderId="0" xfId="0" applyNumberFormat="1" applyFont="1" applyAlignment="1">
      <alignment horizontal="right" vertical="center"/>
    </xf>
    <xf numFmtId="38" fontId="49" fillId="3" borderId="10" xfId="0" applyNumberFormat="1" applyFont="1" applyFill="1" applyBorder="1" applyAlignment="1">
      <alignment vertical="center" shrinkToFit="1"/>
    </xf>
    <xf numFmtId="38" fontId="49" fillId="3" borderId="8" xfId="0" applyNumberFormat="1" applyFont="1" applyFill="1" applyBorder="1" applyAlignment="1">
      <alignment vertical="center" shrinkToFit="1"/>
    </xf>
    <xf numFmtId="0" fontId="49" fillId="0" borderId="10" xfId="0" applyFont="1" applyBorder="1" applyAlignment="1" applyProtection="1">
      <alignment vertical="center" wrapText="1"/>
      <protection locked="0"/>
    </xf>
    <xf numFmtId="0" fontId="49" fillId="0" borderId="2" xfId="0" applyFont="1" applyBorder="1" applyAlignment="1" applyProtection="1">
      <alignment vertical="center" wrapText="1"/>
      <protection locked="0"/>
    </xf>
    <xf numFmtId="0" fontId="49" fillId="0" borderId="8" xfId="0" applyFont="1" applyBorder="1" applyAlignment="1" applyProtection="1">
      <alignment vertical="center" wrapText="1"/>
      <protection locked="0"/>
    </xf>
    <xf numFmtId="0" fontId="49" fillId="0" borderId="10" xfId="0" applyFont="1" applyBorder="1" applyAlignment="1" applyProtection="1">
      <alignment horizontal="center" vertical="center" shrinkToFit="1"/>
      <protection locked="0"/>
    </xf>
    <xf numFmtId="0" fontId="49" fillId="0" borderId="2" xfId="0" applyFont="1" applyBorder="1" applyAlignment="1" applyProtection="1">
      <alignment horizontal="center" vertical="center" shrinkToFit="1"/>
      <protection locked="0"/>
    </xf>
    <xf numFmtId="0" fontId="49" fillId="0" borderId="8" xfId="0" applyFont="1" applyBorder="1" applyAlignment="1" applyProtection="1">
      <alignment horizontal="center" vertical="center" shrinkToFit="1"/>
      <protection locked="0"/>
    </xf>
    <xf numFmtId="177" fontId="0" fillId="0" borderId="10" xfId="0" applyNumberFormat="1" applyBorder="1" applyAlignment="1" applyProtection="1">
      <alignment horizontal="center" vertical="center" shrinkToFit="1"/>
      <protection locked="0"/>
    </xf>
    <xf numFmtId="177" fontId="0" fillId="0" borderId="2" xfId="0" applyNumberFormat="1" applyBorder="1" applyAlignment="1" applyProtection="1">
      <alignment horizontal="center" vertical="center" shrinkToFit="1"/>
      <protection locked="0"/>
    </xf>
    <xf numFmtId="177" fontId="0" fillId="0" borderId="8" xfId="0" applyNumberFormat="1" applyBorder="1" applyAlignment="1" applyProtection="1">
      <alignment horizontal="center" vertical="center" shrinkToFit="1"/>
      <protection locked="0"/>
    </xf>
    <xf numFmtId="38" fontId="68" fillId="5" borderId="1" xfId="0" applyNumberFormat="1" applyFont="1" applyFill="1" applyBorder="1" applyAlignment="1">
      <alignment vertical="center" shrinkToFit="1"/>
    </xf>
    <xf numFmtId="38" fontId="49" fillId="5" borderId="10" xfId="0" applyNumberFormat="1" applyFont="1" applyFill="1" applyBorder="1" applyAlignment="1">
      <alignment vertical="center" shrinkToFit="1"/>
    </xf>
    <xf numFmtId="38" fontId="49" fillId="5" borderId="8" xfId="0" applyNumberFormat="1" applyFont="1" applyFill="1" applyBorder="1" applyAlignment="1">
      <alignment vertical="center" shrinkToFit="1"/>
    </xf>
    <xf numFmtId="38" fontId="49" fillId="0" borderId="10" xfId="0" applyNumberFormat="1" applyFont="1" applyBorder="1" applyAlignment="1">
      <alignment vertical="center" shrinkToFit="1"/>
    </xf>
    <xf numFmtId="38" fontId="49" fillId="0" borderId="2" xfId="0" applyNumberFormat="1" applyFont="1" applyBorder="1" applyAlignment="1">
      <alignment vertical="center" shrinkToFit="1"/>
    </xf>
    <xf numFmtId="38" fontId="49" fillId="0" borderId="8" xfId="0" applyNumberFormat="1" applyFont="1" applyBorder="1" applyAlignment="1">
      <alignment vertical="center" shrinkToFit="1"/>
    </xf>
    <xf numFmtId="38" fontId="49" fillId="5" borderId="1" xfId="0" applyNumberFormat="1" applyFont="1" applyFill="1" applyBorder="1" applyAlignment="1">
      <alignment vertical="center" shrinkToFit="1"/>
    </xf>
    <xf numFmtId="0" fontId="72" fillId="11" borderId="0" xfId="0" applyFont="1" applyFill="1" applyAlignment="1">
      <alignment horizontal="center" vertical="top"/>
    </xf>
    <xf numFmtId="0" fontId="49" fillId="5" borderId="1" xfId="0" applyFont="1" applyFill="1" applyBorder="1" applyAlignment="1">
      <alignment horizontal="center" vertical="center"/>
    </xf>
    <xf numFmtId="0" fontId="72" fillId="11" borderId="0" xfId="0" applyFont="1" applyFill="1" applyAlignment="1">
      <alignment horizontal="center"/>
    </xf>
    <xf numFmtId="176" fontId="49" fillId="0" borderId="0" xfId="0" applyNumberFormat="1" applyFont="1" applyAlignment="1">
      <alignment horizontal="right" vertical="center"/>
    </xf>
    <xf numFmtId="0" fontId="59" fillId="0" borderId="1" xfId="0" applyFont="1" applyBorder="1" applyAlignment="1">
      <alignment horizontal="center" vertical="center" textRotation="255" wrapText="1"/>
    </xf>
    <xf numFmtId="0" fontId="59" fillId="0" borderId="1" xfId="0" applyFont="1" applyBorder="1" applyAlignment="1">
      <alignment horizontal="center" vertical="center" textRotation="255"/>
    </xf>
    <xf numFmtId="0" fontId="59" fillId="0" borderId="91" xfId="0" applyFont="1" applyBorder="1" applyAlignment="1">
      <alignment horizontal="center" vertical="center" textRotation="255"/>
    </xf>
    <xf numFmtId="0" fontId="59" fillId="0" borderId="8" xfId="0" applyFont="1" applyBorder="1" applyAlignment="1">
      <alignment horizontal="center" vertical="center" textRotation="255"/>
    </xf>
    <xf numFmtId="0" fontId="59" fillId="0" borderId="12" xfId="0" applyFont="1" applyBorder="1" applyAlignment="1" applyProtection="1">
      <alignment horizontal="center" vertical="center" shrinkToFit="1"/>
      <protection locked="0"/>
    </xf>
    <xf numFmtId="0" fontId="59" fillId="0" borderId="43" xfId="0" applyFont="1" applyBorder="1" applyAlignment="1" applyProtection="1">
      <alignment horizontal="center" vertical="center" shrinkToFit="1"/>
      <protection locked="0"/>
    </xf>
    <xf numFmtId="0" fontId="59" fillId="0" borderId="6" xfId="0" applyFont="1" applyBorder="1" applyAlignment="1">
      <alignment horizontal="center" vertical="center" shrinkToFit="1"/>
    </xf>
    <xf numFmtId="176" fontId="59" fillId="0" borderId="6" xfId="0" applyNumberFormat="1" applyFont="1" applyBorder="1" applyAlignment="1" applyProtection="1">
      <alignment horizontal="center" vertical="center" shrinkToFit="1"/>
      <protection locked="0"/>
    </xf>
    <xf numFmtId="0" fontId="20" fillId="0" borderId="5" xfId="0" applyFont="1" applyBorder="1" applyAlignment="1">
      <alignment horizontal="center" vertical="center" shrinkToFit="1"/>
    </xf>
    <xf numFmtId="0" fontId="59" fillId="0" borderId="14" xfId="0" applyFont="1" applyBorder="1" applyAlignment="1" applyProtection="1">
      <alignment horizontal="center" vertical="center" shrinkToFit="1"/>
      <protection locked="0"/>
    </xf>
    <xf numFmtId="0" fontId="59" fillId="0" borderId="68" xfId="0" applyFont="1" applyBorder="1" applyAlignment="1" applyProtection="1">
      <alignment horizontal="center" vertical="center" shrinkToFit="1"/>
      <protection locked="0"/>
    </xf>
    <xf numFmtId="0" fontId="59" fillId="0" borderId="47" xfId="0" applyFont="1" applyBorder="1" applyAlignment="1" applyProtection="1">
      <alignment horizontal="center" vertical="center" shrinkToFit="1"/>
      <protection locked="0"/>
    </xf>
    <xf numFmtId="0" fontId="59" fillId="0" borderId="13" xfId="0" applyFont="1" applyBorder="1" applyAlignment="1" applyProtection="1">
      <alignment horizontal="center" vertical="center" shrinkToFit="1"/>
      <protection locked="0"/>
    </xf>
    <xf numFmtId="0" fontId="59" fillId="0" borderId="52" xfId="0" applyFont="1" applyBorder="1" applyAlignment="1" applyProtection="1">
      <alignment horizontal="center" vertical="center" shrinkToFit="1"/>
      <protection locked="0"/>
    </xf>
    <xf numFmtId="0" fontId="59" fillId="0" borderId="0" xfId="0" applyFont="1" applyAlignment="1" applyProtection="1">
      <alignment vertical="top" wrapText="1"/>
      <protection locked="0"/>
    </xf>
    <xf numFmtId="0" fontId="59" fillId="0" borderId="0" xfId="0" applyFont="1" applyAlignment="1">
      <alignment vertical="top" shrinkToFit="1"/>
    </xf>
    <xf numFmtId="0" fontId="59" fillId="0" borderId="6" xfId="0" applyFont="1" applyBorder="1" applyAlignment="1">
      <alignment horizontal="center" vertical="center"/>
    </xf>
    <xf numFmtId="0" fontId="59" fillId="0" borderId="1" xfId="0" applyFont="1" applyBorder="1" applyAlignment="1">
      <alignment horizontal="center" vertical="center"/>
    </xf>
    <xf numFmtId="0" fontId="20" fillId="0" borderId="32" xfId="0" applyFont="1" applyBorder="1" applyAlignment="1">
      <alignment horizontal="center" vertical="center" shrinkToFit="1"/>
    </xf>
    <xf numFmtId="0" fontId="59" fillId="0" borderId="3" xfId="0" applyFont="1" applyBorder="1" applyAlignment="1">
      <alignment vertical="center" shrinkToFit="1"/>
    </xf>
    <xf numFmtId="0" fontId="59" fillId="0" borderId="0" xfId="0" applyFont="1" applyAlignment="1">
      <alignment vertical="top" wrapText="1"/>
    </xf>
    <xf numFmtId="0" fontId="59" fillId="0" borderId="5" xfId="0" applyFont="1" applyBorder="1" applyAlignment="1">
      <alignment horizontal="center" vertical="center"/>
    </xf>
    <xf numFmtId="0" fontId="20" fillId="0" borderId="46" xfId="0" applyFont="1" applyBorder="1" applyAlignment="1">
      <alignment horizontal="center" vertical="center" shrinkToFit="1"/>
    </xf>
    <xf numFmtId="0" fontId="59" fillId="0" borderId="14" xfId="0" applyFont="1" applyBorder="1" applyAlignment="1">
      <alignment horizontal="center" vertical="center" shrinkToFit="1"/>
    </xf>
    <xf numFmtId="0" fontId="59" fillId="0" borderId="47" xfId="0" applyFont="1" applyBorder="1" applyAlignment="1">
      <alignment horizontal="center" vertical="center" shrinkToFit="1"/>
    </xf>
    <xf numFmtId="0" fontId="59" fillId="0" borderId="11" xfId="0" applyFont="1" applyBorder="1" applyAlignment="1">
      <alignment horizontal="center" vertical="center"/>
    </xf>
    <xf numFmtId="0" fontId="64" fillId="0" borderId="0" xfId="0" applyFont="1" applyAlignment="1">
      <alignment vertical="center" shrinkToFit="1"/>
    </xf>
    <xf numFmtId="176" fontId="59" fillId="0" borderId="0" xfId="0" applyNumberFormat="1" applyFont="1" applyAlignment="1" applyProtection="1">
      <alignment horizontal="center" vertical="center" shrinkToFit="1"/>
      <protection locked="0"/>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center" vertical="center"/>
    </xf>
    <xf numFmtId="0" fontId="66" fillId="0" borderId="0" xfId="0" applyFont="1" applyAlignment="1">
      <alignment horizontal="center" vertical="center"/>
    </xf>
    <xf numFmtId="0" fontId="59" fillId="0" borderId="5" xfId="0" applyFont="1" applyBorder="1" applyAlignment="1">
      <alignment horizontal="center" vertical="center" shrinkToFit="1"/>
    </xf>
    <xf numFmtId="0" fontId="64" fillId="0" borderId="5" xfId="0" applyFont="1" applyBorder="1" applyAlignment="1">
      <alignment horizontal="center" vertical="center" wrapText="1"/>
    </xf>
    <xf numFmtId="0" fontId="59" fillId="0" borderId="0" xfId="0" applyFont="1" applyAlignment="1">
      <alignment vertical="center" shrinkToFit="1"/>
    </xf>
    <xf numFmtId="0" fontId="59" fillId="0" borderId="10" xfId="0" applyFont="1" applyBorder="1" applyAlignment="1" applyProtection="1">
      <alignment horizontal="center" vertical="center" shrinkToFit="1"/>
      <protection locked="0"/>
    </xf>
    <xf numFmtId="0" fontId="59" fillId="0" borderId="2" xfId="0" applyFont="1" applyBorder="1" applyAlignment="1" applyProtection="1">
      <alignment horizontal="center" vertical="center" shrinkToFit="1"/>
      <protection locked="0"/>
    </xf>
    <xf numFmtId="0" fontId="59" fillId="0" borderId="8" xfId="0" applyFont="1" applyBorder="1" applyAlignment="1" applyProtection="1">
      <alignment horizontal="center" vertical="center" shrinkToFit="1"/>
      <protection locked="0"/>
    </xf>
    <xf numFmtId="0" fontId="59" fillId="0" borderId="10"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59" fillId="0" borderId="104" xfId="0" applyFont="1" applyBorder="1" applyAlignment="1">
      <alignment horizontal="center" vertical="center" textRotation="255" wrapText="1"/>
    </xf>
    <xf numFmtId="0" fontId="66" fillId="0" borderId="0" xfId="0" applyFont="1" applyAlignment="1" applyProtection="1">
      <alignment horizontal="center" vertical="center"/>
      <protection locked="0"/>
    </xf>
    <xf numFmtId="0" fontId="16" fillId="0" borderId="0" xfId="0" applyFont="1" applyAlignment="1">
      <alignment vertical="center" shrinkToFit="1"/>
    </xf>
    <xf numFmtId="0" fontId="20" fillId="0" borderId="33" xfId="0" applyFont="1" applyBorder="1" applyAlignment="1">
      <alignment horizontal="center" vertical="center" shrinkToFit="1"/>
    </xf>
    <xf numFmtId="0" fontId="20" fillId="0" borderId="59" xfId="0" applyFont="1" applyBorder="1" applyAlignment="1">
      <alignment horizontal="center" vertical="center" shrinkToFit="1"/>
    </xf>
    <xf numFmtId="0" fontId="20" fillId="0" borderId="77" xfId="0" applyFont="1" applyBorder="1" applyAlignment="1">
      <alignment horizontal="center" vertical="center" shrinkToFit="1"/>
    </xf>
    <xf numFmtId="0" fontId="20" fillId="0" borderId="60" xfId="0" applyFont="1" applyBorder="1" applyAlignment="1" applyProtection="1">
      <alignment horizontal="center" vertical="center" shrinkToFit="1"/>
      <protection locked="0"/>
    </xf>
    <xf numFmtId="0" fontId="20" fillId="0" borderId="62" xfId="0" applyFont="1" applyBorder="1" applyAlignment="1" applyProtection="1">
      <alignment horizontal="center" vertical="center" shrinkToFit="1"/>
      <protection locked="0"/>
    </xf>
    <xf numFmtId="0" fontId="16" fillId="0" borderId="0" xfId="0" applyFont="1" applyAlignment="1">
      <alignment horizontal="center" vertical="center"/>
    </xf>
    <xf numFmtId="0" fontId="21" fillId="0" borderId="0" xfId="0" applyFont="1" applyAlignment="1">
      <alignment horizontal="center" vertical="center"/>
    </xf>
    <xf numFmtId="0" fontId="16" fillId="0" borderId="0" xfId="0" applyFont="1" applyAlignment="1">
      <alignment vertical="top" wrapText="1"/>
    </xf>
    <xf numFmtId="0" fontId="20" fillId="0" borderId="60" xfId="0" applyFont="1" applyBorder="1" applyAlignment="1">
      <alignment horizontal="center" vertical="center" shrinkToFit="1"/>
    </xf>
    <xf numFmtId="0" fontId="20" fillId="0" borderId="61" xfId="0" applyFont="1" applyBorder="1" applyAlignment="1">
      <alignment horizontal="center" vertical="center" shrinkToFit="1"/>
    </xf>
    <xf numFmtId="0" fontId="20" fillId="0" borderId="62" xfId="0" applyFont="1" applyBorder="1" applyAlignment="1">
      <alignment horizontal="center" vertical="center" shrinkToFit="1"/>
    </xf>
    <xf numFmtId="0" fontId="20" fillId="0" borderId="73" xfId="0" applyFont="1" applyBorder="1" applyAlignment="1">
      <alignment horizontal="center" vertical="center" shrinkToFit="1"/>
    </xf>
    <xf numFmtId="0" fontId="20" fillId="0" borderId="61" xfId="0" applyFont="1" applyBorder="1" applyAlignment="1" applyProtection="1">
      <alignment horizontal="center" vertical="center" shrinkToFit="1"/>
      <protection locked="0"/>
    </xf>
    <xf numFmtId="0" fontId="20" fillId="0" borderId="59" xfId="0" applyFont="1" applyBorder="1" applyAlignment="1" applyProtection="1">
      <alignment horizontal="left" vertical="center" indent="2" shrinkToFit="1"/>
      <protection locked="0"/>
    </xf>
    <xf numFmtId="0" fontId="20" fillId="0" borderId="73" xfId="0" applyFont="1" applyBorder="1" applyAlignment="1" applyProtection="1">
      <alignment horizontal="left" vertical="center" indent="2" shrinkToFit="1"/>
      <protection locked="0"/>
    </xf>
    <xf numFmtId="0" fontId="20" fillId="0" borderId="77" xfId="0" applyFont="1" applyBorder="1" applyAlignment="1" applyProtection="1">
      <alignment horizontal="left" vertical="center" indent="2" shrinkToFit="1"/>
      <protection locked="0"/>
    </xf>
    <xf numFmtId="0" fontId="16" fillId="0" borderId="0" xfId="0" applyFont="1" applyAlignment="1">
      <alignment vertical="center" wrapText="1"/>
    </xf>
  </cellXfs>
  <cellStyles count="8">
    <cellStyle name="ハイパーリンク" xfId="7" builtinId="8"/>
    <cellStyle name="桁区切り" xfId="1" builtinId="6"/>
    <cellStyle name="標準" xfId="0" builtinId="0"/>
    <cellStyle name="標準 2" xfId="2" xr:uid="{00000000-0005-0000-0000-000003000000}"/>
    <cellStyle name="標準 3" xfId="3" xr:uid="{00000000-0005-0000-0000-000004000000}"/>
    <cellStyle name="標準_名簿_様式訂正案" xfId="4" xr:uid="{00000000-0005-0000-0000-000005000000}"/>
    <cellStyle name="標準_様式１_帳票" xfId="5" xr:uid="{00000000-0005-0000-0000-000006000000}"/>
    <cellStyle name="標準_様式２_帳票" xfId="6" xr:uid="{00000000-0005-0000-0000-000007000000}"/>
  </cellStyles>
  <dxfs count="203">
    <dxf>
      <font>
        <b/>
        <i val="0"/>
        <strike val="0"/>
        <color rgb="FFFF0000"/>
      </font>
    </dxf>
    <dxf>
      <fill>
        <patternFill>
          <bgColor rgb="FFFFFF99"/>
        </patternFill>
      </fill>
    </dxf>
    <dxf>
      <numFmt numFmtId="188" formatCode="&quot;令和4年&quot;m&quot;月&quot;d&quot;日&quot;"/>
    </dxf>
    <dxf>
      <numFmt numFmtId="189" formatCode="&quot;令和5年&quot;m&quot;月&quot;d&quot;日&quot;"/>
    </dxf>
    <dxf>
      <fill>
        <patternFill>
          <bgColor rgb="FFCCFFFF"/>
        </patternFill>
      </fill>
    </dxf>
    <dxf>
      <fill>
        <patternFill>
          <bgColor rgb="FFFFFF99"/>
        </patternFill>
      </fill>
    </dxf>
    <dxf>
      <font>
        <color theme="0"/>
      </font>
    </dxf>
    <dxf>
      <fill>
        <patternFill>
          <bgColor rgb="FFCCFFFF"/>
        </patternFill>
      </fill>
    </dxf>
    <dxf>
      <fill>
        <patternFill>
          <bgColor rgb="FFCCFFFF"/>
        </patternFill>
      </fill>
    </dxf>
    <dxf>
      <numFmt numFmtId="188" formatCode="&quot;令和4年&quot;m&quot;月&quot;d&quot;日&quot;"/>
    </dxf>
    <dxf>
      <numFmt numFmtId="189" formatCode="&quot;令和5年&quot;m&quot;月&quot;d&quot;日&quot;"/>
    </dxf>
    <dxf>
      <fill>
        <patternFill>
          <bgColor rgb="FFCCFFFF"/>
        </patternFill>
      </fill>
    </dxf>
    <dxf>
      <fill>
        <patternFill>
          <bgColor rgb="FFFFFF99"/>
        </patternFill>
      </fill>
    </dxf>
    <dxf>
      <font>
        <color theme="0"/>
      </font>
    </dxf>
    <dxf>
      <fill>
        <patternFill>
          <bgColor rgb="FFFFFF99"/>
        </patternFill>
      </fill>
    </dxf>
    <dxf>
      <fill>
        <patternFill>
          <bgColor rgb="FFCCFFFF"/>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numFmt numFmtId="190" formatCode="&quot;令和3年&quot;m&quot;月&quot;d&quot;日&quot;"/>
    </dxf>
    <dxf>
      <numFmt numFmtId="188" formatCode="&quot;令和4年&quot;m&quot;月&quot;d&quot;日&quot;"/>
    </dxf>
    <dxf>
      <fill>
        <patternFill>
          <bgColor rgb="FFCCFFFF"/>
        </patternFill>
      </fill>
    </dxf>
    <dxf>
      <fill>
        <patternFill>
          <bgColor rgb="FFFFFF99"/>
        </patternFill>
      </fill>
    </dxf>
    <dxf>
      <font>
        <color theme="0"/>
      </font>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numFmt numFmtId="190" formatCode="&quot;令和3年&quot;m&quot;月&quot;d&quot;日&quot;"/>
    </dxf>
    <dxf>
      <numFmt numFmtId="188" formatCode="&quot;令和4年&quot;m&quot;月&quot;d&quot;日&quot;"/>
    </dxf>
    <dxf>
      <numFmt numFmtId="0" formatCode="General"/>
      <fill>
        <patternFill>
          <bgColor rgb="FFCCFFFF"/>
        </patternFill>
      </fill>
    </dxf>
    <dxf>
      <fill>
        <patternFill>
          <bgColor rgb="FFFFFF99"/>
        </patternFill>
      </fill>
    </dxf>
    <dxf>
      <fill>
        <patternFill>
          <bgColor rgb="FFCCFFFF"/>
        </patternFill>
      </fill>
    </dxf>
    <dxf>
      <font>
        <color theme="0"/>
      </font>
    </dxf>
    <dxf>
      <fill>
        <patternFill>
          <bgColor rgb="FFFFFF99"/>
        </patternFill>
      </fill>
    </dxf>
    <dxf>
      <fill>
        <patternFill>
          <bgColor rgb="FFCCFFFF"/>
        </patternFill>
      </fill>
    </dxf>
    <dxf>
      <numFmt numFmtId="0" formatCode="General"/>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FF0000"/>
        </patternFill>
      </fill>
    </dxf>
    <dxf>
      <font>
        <b/>
        <i val="0"/>
        <color rgb="FFFF0000"/>
      </font>
    </dxf>
    <dxf>
      <fill>
        <patternFill>
          <bgColor rgb="FFCCFFFF"/>
        </patternFill>
      </fill>
    </dxf>
    <dxf>
      <fill>
        <patternFill>
          <bgColor rgb="FFCCFFFF"/>
        </patternFill>
      </fill>
    </dxf>
    <dxf>
      <fill>
        <patternFill>
          <bgColor rgb="FFFF0000"/>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CCFFFF"/>
        </patternFill>
      </fill>
      <border>
        <left style="thin">
          <color auto="1"/>
        </left>
        <right style="thin">
          <color auto="1"/>
        </right>
      </border>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0000"/>
        </patternFill>
      </fill>
    </dxf>
    <dxf>
      <font>
        <b/>
        <i val="0"/>
        <color rgb="FFFF0000"/>
      </font>
    </dxf>
    <dxf>
      <fill>
        <patternFill>
          <bgColor rgb="FFFFFF99"/>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tint="-0.499984740745262"/>
        </patternFill>
      </fill>
    </dxf>
    <dxf>
      <fill>
        <patternFill>
          <bgColor rgb="FFFF0000"/>
        </patternFill>
      </fill>
    </dxf>
    <dxf>
      <fill>
        <patternFill>
          <bgColor rgb="FFCCFFFF"/>
        </patternFill>
      </fill>
    </dxf>
    <dxf>
      <fill>
        <patternFill>
          <bgColor rgb="FFFFFF99"/>
        </patternFill>
      </fill>
    </dxf>
    <dxf>
      <fill>
        <patternFill>
          <bgColor rgb="FFCCFFFF"/>
        </patternFill>
      </fill>
    </dxf>
    <dxf>
      <fill>
        <patternFill>
          <bgColor theme="0" tint="-0.499984740745262"/>
        </patternFill>
      </fill>
    </dxf>
    <dxf>
      <fill>
        <patternFill>
          <bgColor rgb="FFCCFFFF"/>
        </patternFill>
      </fill>
    </dxf>
    <dxf>
      <fill>
        <patternFill>
          <bgColor theme="0" tint="-0.499984740745262"/>
        </patternFill>
      </fill>
    </dxf>
    <dxf>
      <font>
        <color theme="0"/>
      </font>
    </dxf>
    <dxf>
      <fill>
        <patternFill>
          <bgColor rgb="FFFFFF99"/>
        </patternFill>
      </fill>
    </dxf>
    <dxf>
      <font>
        <color theme="1" tint="0.34998626667073579"/>
      </font>
      <fill>
        <patternFill>
          <bgColor theme="0" tint="-0.499984740745262"/>
        </patternFill>
      </fill>
    </dxf>
    <dxf>
      <fill>
        <patternFill>
          <bgColor rgb="FFCCFFFF"/>
        </patternFill>
      </fill>
    </dxf>
    <dxf>
      <fill>
        <patternFill>
          <bgColor rgb="FFCCFFFF"/>
        </patternFill>
      </fill>
    </dxf>
    <dxf>
      <fill>
        <patternFill>
          <bgColor theme="0" tint="-0.499984740745262"/>
        </patternFill>
      </fill>
    </dxf>
    <dxf>
      <font>
        <color theme="0"/>
      </font>
    </dxf>
    <dxf>
      <fill>
        <patternFill>
          <bgColor rgb="FFFFFF99"/>
        </patternFill>
      </fill>
    </dxf>
    <dxf>
      <font>
        <color theme="1" tint="0.34998626667073579"/>
      </font>
      <fill>
        <patternFill>
          <bgColor theme="0" tint="-0.499984740745262"/>
        </patternFill>
      </fill>
    </dxf>
    <dxf>
      <fill>
        <patternFill>
          <bgColor rgb="FFCCFFFF"/>
        </patternFill>
      </fill>
    </dxf>
    <dxf>
      <fill>
        <patternFill>
          <bgColor theme="0" tint="-0.499984740745262"/>
        </patternFill>
      </fill>
    </dxf>
    <dxf>
      <fill>
        <patternFill>
          <bgColor rgb="FFCCFFFF"/>
        </patternFill>
      </fill>
    </dxf>
    <dxf>
      <fill>
        <patternFill>
          <bgColor rgb="FFFFFF99"/>
        </patternFill>
      </fill>
    </dxf>
    <dxf>
      <fill>
        <patternFill>
          <bgColor theme="0" tint="-0.499984740745262"/>
        </patternFill>
      </fill>
    </dxf>
    <dxf>
      <fill>
        <patternFill>
          <bgColor rgb="FFFFFF99"/>
        </patternFill>
      </fill>
    </dxf>
    <dxf>
      <font>
        <color theme="0"/>
      </font>
    </dxf>
    <dxf>
      <fill>
        <patternFill>
          <bgColor rgb="FFFFFF99"/>
        </patternFill>
      </fill>
    </dxf>
    <dxf>
      <font>
        <color theme="1" tint="0.34998626667073579"/>
      </font>
      <fill>
        <patternFill>
          <bgColor theme="0" tint="-0.499984740745262"/>
        </patternFill>
      </fill>
    </dxf>
    <dxf>
      <fill>
        <patternFill>
          <bgColor rgb="FFCCFFFF"/>
        </patternFill>
      </fill>
    </dxf>
    <dxf>
      <fill>
        <patternFill>
          <bgColor theme="0" tint="-0.499984740745262"/>
        </patternFill>
      </fill>
    </dxf>
    <dxf>
      <fill>
        <patternFill>
          <bgColor rgb="FFCCFFFF"/>
        </patternFill>
      </fill>
    </dxf>
    <dxf>
      <font>
        <color theme="0"/>
      </font>
      <fill>
        <patternFill>
          <bgColor rgb="FFFF0000"/>
        </patternFill>
      </fill>
    </dxf>
    <dxf>
      <font>
        <b/>
        <i val="0"/>
        <color rgb="FFFF0000"/>
      </font>
      <fill>
        <patternFill patternType="none">
          <bgColor auto="1"/>
        </patternFill>
      </fill>
    </dxf>
    <dxf>
      <fill>
        <patternFill>
          <bgColor rgb="FFFFFF99"/>
        </patternFill>
      </fill>
    </dxf>
    <dxf>
      <fill>
        <patternFill>
          <bgColor rgb="FFFFFF9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CCFFFF"/>
        </patternFill>
      </fill>
    </dxf>
    <dxf>
      <font>
        <b/>
        <i val="0"/>
        <color rgb="FFFF0000"/>
      </font>
    </dxf>
    <dxf>
      <fill>
        <patternFill>
          <bgColor rgb="FFFFFF99"/>
        </patternFill>
      </fill>
    </dxf>
    <dxf>
      <font>
        <color theme="0"/>
      </font>
      <fill>
        <patternFill>
          <bgColor rgb="FFFF0000"/>
        </patternFill>
      </fill>
    </dxf>
    <dxf>
      <font>
        <color theme="0"/>
      </font>
      <fill>
        <patternFill>
          <bgColor rgb="FFFF0000"/>
        </patternFill>
      </fill>
    </dxf>
    <dxf>
      <fill>
        <patternFill>
          <bgColor rgb="FFCCFFFF"/>
        </patternFill>
      </fill>
    </dxf>
    <dxf>
      <fill>
        <patternFill patternType="solid">
          <bgColor rgb="FFFF0000"/>
        </patternFill>
      </fill>
    </dxf>
    <dxf>
      <fill>
        <patternFill>
          <bgColor rgb="FFFF0000"/>
        </patternFill>
      </fill>
    </dxf>
    <dxf>
      <font>
        <b/>
        <i val="0"/>
        <color rgb="FFFF0000"/>
      </font>
    </dxf>
    <dxf>
      <fill>
        <patternFill>
          <bgColor rgb="FFFFFF99"/>
        </patternFill>
      </fill>
    </dxf>
    <dxf>
      <fill>
        <patternFill>
          <bgColor rgb="FFFFFF99"/>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CCFFFF"/>
        </patternFill>
      </fill>
    </dxf>
    <dxf>
      <font>
        <color theme="0"/>
      </font>
      <fill>
        <patternFill>
          <bgColor rgb="FFFF0000"/>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border>
        <left style="thin">
          <color indexed="64"/>
        </left>
        <right style="thin">
          <color indexed="64"/>
        </right>
        <top style="thin">
          <color indexed="64"/>
        </top>
        <bottom style="thin">
          <color indexed="64"/>
        </bottom>
      </border>
    </dxf>
    <dxf>
      <fill>
        <patternFill>
          <bgColor rgb="FFFFFF99"/>
        </patternFill>
      </fill>
    </dxf>
    <dxf>
      <numFmt numFmtId="188" formatCode="&quot;令和4年&quot;m&quot;月&quot;d&quot;日&quot;"/>
    </dxf>
    <dxf>
      <numFmt numFmtId="189" formatCode="&quot;令和5年&quot;m&quot;月&quot;d&quot;日&quot;"/>
    </dxf>
    <dxf>
      <fill>
        <patternFill>
          <bgColor rgb="FFCCFFFF"/>
        </patternFill>
      </fill>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ont>
        <color theme="0"/>
      </font>
      <border>
        <left/>
        <right/>
        <top/>
        <bottom/>
      </border>
    </dxf>
    <dxf>
      <font>
        <color theme="0"/>
      </font>
      <border>
        <left/>
        <right/>
        <top/>
        <bottom/>
      </border>
    </dxf>
    <dxf>
      <font>
        <color theme="0"/>
      </font>
      <border>
        <left/>
        <right/>
        <top/>
        <bottom/>
      </border>
    </dxf>
  </dxfs>
  <tableStyles count="0" defaultTableStyle="TableStyleMedium2" defaultPivotStyle="PivotStyleLight16"/>
  <colors>
    <mruColors>
      <color rgb="FFFFFF99"/>
      <color rgb="FF0000CC"/>
      <color rgb="FFCCFFFF"/>
      <color rgb="FFCCFF66"/>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213360</xdr:colOff>
      <xdr:row>6</xdr:row>
      <xdr:rowOff>196214</xdr:rowOff>
    </xdr:from>
    <xdr:to>
      <xdr:col>19</xdr:col>
      <xdr:colOff>114300</xdr:colOff>
      <xdr:row>14</xdr:row>
      <xdr:rowOff>196215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431280" y="1704974"/>
          <a:ext cx="4221480" cy="201168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180000" bIns="180000" rtlCol="0" anchor="t"/>
        <a:lstStyle/>
        <a:p>
          <a:pPr algn="l"/>
          <a:r>
            <a:rPr kumimoji="1" lang="en-US" altLang="ja-JP" sz="1200" b="1">
              <a:solidFill>
                <a:sysClr val="windowText" lastClr="000000"/>
              </a:solidFill>
            </a:rPr>
            <a:t>※ </a:t>
          </a:r>
          <a:r>
            <a:rPr kumimoji="1" lang="ja-JP" altLang="en-US" sz="1200" b="1">
              <a:solidFill>
                <a:sysClr val="windowText" lastClr="000000"/>
              </a:solidFill>
            </a:rPr>
            <a:t>変更実施計画書を提出する際の注意点 </a:t>
          </a:r>
          <a:r>
            <a:rPr kumimoji="1" lang="en-US" altLang="ja-JP" sz="1200" b="1">
              <a:solidFill>
                <a:sysClr val="windowText" lastClr="000000"/>
              </a:solidFill>
            </a:rPr>
            <a:t>※</a:t>
          </a:r>
        </a:p>
        <a:p>
          <a:pPr algn="l"/>
          <a:endParaRPr kumimoji="1" lang="en-US" altLang="ja-JP" sz="1100" b="0">
            <a:solidFill>
              <a:sysClr val="windowText" lastClr="000000"/>
            </a:solidFill>
          </a:endParaRPr>
        </a:p>
        <a:p>
          <a:pPr algn="l"/>
          <a:r>
            <a:rPr kumimoji="1" lang="ja-JP" altLang="en-US" sz="1100" b="0">
              <a:solidFill>
                <a:sysClr val="windowText" lastClr="000000"/>
              </a:solidFill>
            </a:rPr>
            <a:t>提出区分が「実施計画書」以外（「</a:t>
          </a:r>
          <a:r>
            <a:rPr kumimoji="1" lang="ja-JP" altLang="en-US" sz="1100" b="1">
              <a:solidFill>
                <a:srgbClr val="FF0000"/>
              </a:solidFill>
            </a:rPr>
            <a:t>変更実施計画書</a:t>
          </a:r>
          <a:r>
            <a:rPr kumimoji="1" lang="ja-JP" altLang="en-US" sz="1100" b="0">
              <a:solidFill>
                <a:sysClr val="windowText" lastClr="000000"/>
              </a:solidFill>
            </a:rPr>
            <a:t>」等）の場合、</a:t>
          </a:r>
          <a:endParaRPr kumimoji="1" lang="en-US" altLang="ja-JP" sz="1100" b="0">
            <a:solidFill>
              <a:sysClr val="windowText" lastClr="000000"/>
            </a:solidFill>
          </a:endParaRPr>
        </a:p>
        <a:p>
          <a:pPr algn="l"/>
          <a:r>
            <a:rPr kumimoji="1" lang="ja-JP" altLang="ja-JP" sz="1100" b="0">
              <a:solidFill>
                <a:sysClr val="windowText" lastClr="000000"/>
              </a:solidFill>
              <a:effectLst/>
              <a:latin typeface="+mn-lt"/>
              <a:ea typeface="+mn-ea"/>
              <a:cs typeface="+mn-cs"/>
            </a:rPr>
            <a:t>資材費、研修準備費、安全向上対策費</a:t>
          </a:r>
          <a:r>
            <a:rPr kumimoji="1" lang="ja-JP" altLang="en-US" sz="1100" b="0">
              <a:solidFill>
                <a:sysClr val="windowText" lastClr="000000"/>
              </a:solidFill>
              <a:effectLst/>
              <a:latin typeface="+mn-lt"/>
              <a:ea typeface="+mn-ea"/>
              <a:cs typeface="+mn-cs"/>
            </a:rPr>
            <a:t>で「計上あり」を選択して</a:t>
          </a:r>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いても、</a:t>
          </a:r>
          <a:r>
            <a:rPr kumimoji="1" lang="ja-JP" altLang="en-US" sz="1100" b="1" u="sng">
              <a:solidFill>
                <a:srgbClr val="FF0000"/>
              </a:solidFill>
              <a:effectLst/>
              <a:latin typeface="+mn-lt"/>
              <a:ea typeface="+mn-ea"/>
              <a:cs typeface="+mn-cs"/>
            </a:rPr>
            <a:t>個別単価・数量を入力しない限り金額が計上されません。</a:t>
          </a:r>
          <a:endParaRPr kumimoji="1" lang="en-US" altLang="ja-JP" sz="1100" b="1" u="sng">
            <a:solidFill>
              <a:srgbClr val="FF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u="sng">
              <a:solidFill>
                <a:sysClr val="windowText" lastClr="000000"/>
              </a:solidFill>
              <a:effectLst/>
              <a:latin typeface="+mn-lt"/>
              <a:ea typeface="+mn-ea"/>
              <a:cs typeface="+mn-cs"/>
            </a:rPr>
            <a:t>変更計画を提出する際は、必ず、資材費、研修準備費、安全向上</a:t>
          </a:r>
          <a:endParaRPr kumimoji="1" lang="en-US" altLang="ja-JP" sz="1100" b="0" u="sng">
            <a:solidFill>
              <a:sysClr val="windowText" lastClr="000000"/>
            </a:solidFill>
            <a:effectLst/>
            <a:latin typeface="+mn-lt"/>
            <a:ea typeface="+mn-ea"/>
            <a:cs typeface="+mn-cs"/>
          </a:endParaRPr>
        </a:p>
        <a:p>
          <a:pPr algn="l"/>
          <a:r>
            <a:rPr kumimoji="1" lang="ja-JP" altLang="en-US" sz="1100" b="0" u="sng">
              <a:solidFill>
                <a:sysClr val="windowText" lastClr="000000"/>
              </a:solidFill>
              <a:effectLst/>
              <a:latin typeface="+mn-lt"/>
              <a:ea typeface="+mn-ea"/>
              <a:cs typeface="+mn-cs"/>
            </a:rPr>
            <a:t>対策費の金額が正しく計上されているか、ご確認ください。</a:t>
          </a:r>
          <a:endParaRPr kumimoji="1" lang="en-US" altLang="ja-JP" sz="1100" b="0" u="sng">
            <a:solidFill>
              <a:sysClr val="windowText" lastClr="000000"/>
            </a:solidFill>
            <a:effectLst/>
            <a:latin typeface="+mn-lt"/>
            <a:ea typeface="+mn-ea"/>
            <a:cs typeface="+mn-cs"/>
          </a:endParaRPr>
        </a:p>
      </xdr:txBody>
    </xdr:sp>
    <xdr:clientData/>
  </xdr:twoCellAnchor>
  <xdr:twoCellAnchor>
    <xdr:from>
      <xdr:col>12</xdr:col>
      <xdr:colOff>390525</xdr:colOff>
      <xdr:row>21</xdr:row>
      <xdr:rowOff>0</xdr:rowOff>
    </xdr:from>
    <xdr:to>
      <xdr:col>17</xdr:col>
      <xdr:colOff>495300</xdr:colOff>
      <xdr:row>31</xdr:row>
      <xdr:rowOff>57150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277100" y="5181600"/>
          <a:ext cx="3533775" cy="2343150"/>
        </a:xfrm>
        <a:prstGeom prst="wedgeRectCallout">
          <a:avLst>
            <a:gd name="adj1" fmla="val -59242"/>
            <a:gd name="adj2" fmla="val 1730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180000" bIns="180000" rtlCol="0" anchor="t"/>
        <a:lstStyle/>
        <a:p>
          <a:pPr algn="l"/>
          <a:r>
            <a:rPr kumimoji="1" lang="ja-JP" altLang="en-US" sz="1200" b="1">
              <a:solidFill>
                <a:sysClr val="windowText" lastClr="000000"/>
              </a:solidFill>
            </a:rPr>
            <a:t>様式２－１は、左の一覧の</a:t>
          </a:r>
          <a:endParaRPr kumimoji="1" lang="en-US" altLang="ja-JP" sz="1200" b="1">
            <a:solidFill>
              <a:sysClr val="windowText" lastClr="000000"/>
            </a:solidFill>
          </a:endParaRPr>
        </a:p>
        <a:p>
          <a:pPr algn="l"/>
          <a:r>
            <a:rPr kumimoji="1" lang="ja-JP" altLang="en-US" sz="1200" b="1">
              <a:solidFill>
                <a:sysClr val="windowText" lastClr="000000"/>
              </a:solidFill>
            </a:rPr>
            <a:t>様式番号、または様式名をクリックすると、</a:t>
          </a:r>
          <a:endParaRPr kumimoji="1" lang="en-US" altLang="ja-JP" sz="1200" b="1">
            <a:solidFill>
              <a:sysClr val="windowText" lastClr="000000"/>
            </a:solidFill>
          </a:endParaRPr>
        </a:p>
        <a:p>
          <a:pPr algn="l"/>
          <a:r>
            <a:rPr kumimoji="1" lang="ja-JP" altLang="en-US" sz="1200" b="1">
              <a:solidFill>
                <a:sysClr val="windowText" lastClr="000000"/>
              </a:solidFill>
            </a:rPr>
            <a:t>該当のシートへ移動することができます。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rgbClr val="800000"/>
              </a:solidFill>
            </a:rPr>
            <a:t>※</a:t>
          </a:r>
          <a:r>
            <a:rPr kumimoji="1" lang="ja-JP" altLang="en-US" sz="1200" b="1">
              <a:solidFill>
                <a:srgbClr val="800000"/>
              </a:solidFill>
            </a:rPr>
            <a:t>移動先の各シートでは、シート左上の</a:t>
          </a:r>
          <a:endParaRPr kumimoji="1" lang="en-US" altLang="ja-JP" sz="1200" b="1">
            <a:solidFill>
              <a:srgbClr val="800000"/>
            </a:solidFill>
          </a:endParaRPr>
        </a:p>
        <a:p>
          <a:pPr algn="l"/>
          <a:r>
            <a:rPr kumimoji="1" lang="ja-JP" altLang="en-US" sz="1200" b="1">
              <a:solidFill>
                <a:srgbClr val="800000"/>
              </a:solidFill>
            </a:rPr>
            <a:t>　様式番号を　クリックすると</a:t>
          </a:r>
          <a:endParaRPr kumimoji="1" lang="en-US" altLang="ja-JP" sz="1200" b="1">
            <a:solidFill>
              <a:srgbClr val="800000"/>
            </a:solidFill>
          </a:endParaRPr>
        </a:p>
        <a:p>
          <a:pPr algn="l"/>
          <a:r>
            <a:rPr kumimoji="1" lang="ja-JP" altLang="en-US" sz="1200" b="1">
              <a:solidFill>
                <a:srgbClr val="800000"/>
              </a:solidFill>
            </a:rPr>
            <a:t>　このページ（様式２－１）へ戻ります。</a:t>
          </a:r>
          <a:endParaRPr kumimoji="1" lang="en-US" altLang="ja-JP" sz="1200" b="1">
            <a:solidFill>
              <a:srgbClr val="800000"/>
            </a:solidFill>
          </a:endParaRPr>
        </a:p>
        <a:p>
          <a:pPr algn="l"/>
          <a:endParaRPr kumimoji="1" lang="en-US" altLang="ja-JP" sz="1100" b="0">
            <a:solidFill>
              <a:sysClr val="windowText" lastClr="000000"/>
            </a:solidFill>
          </a:endParaRPr>
        </a:p>
        <a:p>
          <a:pPr algn="l"/>
          <a:r>
            <a:rPr kumimoji="1" lang="ja-JP" altLang="en-US" sz="1100" b="0" u="none">
              <a:solidFill>
                <a:sysClr val="windowText" lastClr="000000"/>
              </a:solidFill>
              <a:effectLst/>
              <a:latin typeface="+mn-lt"/>
              <a:ea typeface="+mn-ea"/>
              <a:cs typeface="+mn-cs"/>
            </a:rPr>
            <a:t>様式</a:t>
          </a:r>
          <a:r>
            <a:rPr kumimoji="1" lang="en-US" altLang="ja-JP" sz="1100" b="0" u="none">
              <a:solidFill>
                <a:sysClr val="windowText" lastClr="000000"/>
              </a:solidFill>
              <a:effectLst/>
              <a:latin typeface="+mn-lt"/>
              <a:ea typeface="+mn-ea"/>
              <a:cs typeface="+mn-cs"/>
            </a:rPr>
            <a:t>2</a:t>
          </a:r>
          <a:r>
            <a:rPr kumimoji="1" lang="ja-JP" altLang="en-US" sz="1100" b="0" u="none">
              <a:solidFill>
                <a:sysClr val="windowText" lastClr="000000"/>
              </a:solidFill>
              <a:effectLst/>
              <a:latin typeface="+mn-lt"/>
              <a:ea typeface="+mn-ea"/>
              <a:cs typeface="+mn-cs"/>
            </a:rPr>
            <a:t>以外のシートへの移動は以下をクリック</a:t>
          </a:r>
          <a:endParaRPr kumimoji="1" lang="en-US" altLang="ja-JP" sz="1100" b="0" u="none">
            <a:solidFill>
              <a:sysClr val="windowText" lastClr="000000"/>
            </a:solidFill>
            <a:effectLst/>
            <a:latin typeface="+mn-lt"/>
            <a:ea typeface="+mn-ea"/>
            <a:cs typeface="+mn-cs"/>
          </a:endParaRPr>
        </a:p>
        <a:p>
          <a:pPr algn="l"/>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pPr algn="l"/>
          <a:endParaRPr kumimoji="1" lang="en-US" altLang="ja-JP" sz="1100" b="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187141</xdr:colOff>
      <xdr:row>1</xdr:row>
      <xdr:rowOff>246529</xdr:rowOff>
    </xdr:from>
    <xdr:to>
      <xdr:col>11</xdr:col>
      <xdr:colOff>612405</xdr:colOff>
      <xdr:row>6</xdr:row>
      <xdr:rowOff>78441</xdr:rowOff>
    </xdr:to>
    <xdr:sp macro="" textlink="">
      <xdr:nvSpPr>
        <xdr:cNvPr id="4" name="テキスト ボックス 3">
          <a:extLst>
            <a:ext uri="{FF2B5EF4-FFF2-40B4-BE49-F238E27FC236}">
              <a16:creationId xmlns:a16="http://schemas.microsoft.com/office/drawing/2014/main" id="{AA5B9617-AFDF-4C41-92C1-35EC290E9E2A}"/>
            </a:ext>
          </a:extLst>
        </xdr:cNvPr>
        <xdr:cNvSpPr txBox="1"/>
      </xdr:nvSpPr>
      <xdr:spPr>
        <a:xfrm>
          <a:off x="5983944" y="493058"/>
          <a:ext cx="1120586" cy="941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a:latin typeface="+mn-ea"/>
              <a:ea typeface="+mn-ea"/>
            </a:rPr>
            <a:t>（</a:t>
          </a:r>
          <a:r>
            <a:rPr kumimoji="1" lang="en-US" altLang="ja-JP" sz="1100" b="0">
              <a:latin typeface="+mn-ea"/>
              <a:ea typeface="+mn-ea"/>
            </a:rPr>
            <a:t>94,500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90,000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85,500</a:t>
          </a:r>
          <a:r>
            <a:rPr kumimoji="1" lang="ja-JP" altLang="en-US" sz="1100" b="0">
              <a:latin typeface="+mn-ea"/>
              <a:ea typeface="+mn-ea"/>
            </a:rPr>
            <a:t>円）</a:t>
          </a:r>
        </a:p>
        <a:p>
          <a:pPr algn="l">
            <a:lnSpc>
              <a:spcPts val="1200"/>
            </a:lnSpc>
          </a:pPr>
          <a:r>
            <a:rPr kumimoji="1" lang="ja-JP" altLang="en-US" sz="1100" b="0">
              <a:latin typeface="+mn-ea"/>
              <a:ea typeface="+mn-ea"/>
            </a:rPr>
            <a:t>（</a:t>
          </a:r>
          <a:r>
            <a:rPr kumimoji="1" lang="en-US" altLang="ja-JP" sz="1100" b="0">
              <a:latin typeface="+mn-ea"/>
              <a:ea typeface="+mn-ea"/>
            </a:rPr>
            <a:t>81,000</a:t>
          </a:r>
          <a:r>
            <a:rPr kumimoji="1" lang="ja-JP" altLang="en-US" sz="1100" b="0">
              <a:latin typeface="+mn-ea"/>
              <a:ea typeface="+mn-ea"/>
            </a:rPr>
            <a:t>円）</a:t>
          </a:r>
        </a:p>
      </xdr:txBody>
    </xdr:sp>
    <xdr:clientData/>
  </xdr:twoCellAnchor>
  <xdr:twoCellAnchor>
    <xdr:from>
      <xdr:col>8</xdr:col>
      <xdr:colOff>42021</xdr:colOff>
      <xdr:row>1</xdr:row>
      <xdr:rowOff>128307</xdr:rowOff>
    </xdr:from>
    <xdr:to>
      <xdr:col>11</xdr:col>
      <xdr:colOff>414767</xdr:colOff>
      <xdr:row>5</xdr:row>
      <xdr:rowOff>80222</xdr:rowOff>
    </xdr:to>
    <xdr:sp macro="" textlink="">
      <xdr:nvSpPr>
        <xdr:cNvPr id="5" name="テキスト ボックス 4">
          <a:extLst>
            <a:ext uri="{FF2B5EF4-FFF2-40B4-BE49-F238E27FC236}">
              <a16:creationId xmlns:a16="http://schemas.microsoft.com/office/drawing/2014/main" id="{A51C45CF-BDC1-42BF-A98D-46AA78DDA263}"/>
            </a:ext>
          </a:extLst>
        </xdr:cNvPr>
        <xdr:cNvSpPr txBox="1"/>
      </xdr:nvSpPr>
      <xdr:spPr>
        <a:xfrm>
          <a:off x="4477871" y="365311"/>
          <a:ext cx="2447363" cy="9569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xdr:col>
      <xdr:colOff>731109</xdr:colOff>
      <xdr:row>5</xdr:row>
      <xdr:rowOff>35218</xdr:rowOff>
    </xdr:from>
    <xdr:to>
      <xdr:col>16</xdr:col>
      <xdr:colOff>322729</xdr:colOff>
      <xdr:row>6</xdr:row>
      <xdr:rowOff>84045</xdr:rowOff>
    </xdr:to>
    <xdr:sp macro="" textlink="">
      <xdr:nvSpPr>
        <xdr:cNvPr id="2" name="テキスト ボックス 1">
          <a:extLst>
            <a:ext uri="{FF2B5EF4-FFF2-40B4-BE49-F238E27FC236}">
              <a16:creationId xmlns:a16="http://schemas.microsoft.com/office/drawing/2014/main" id="{74A4E665-402E-4304-B744-B06E2F7AB726}"/>
            </a:ext>
          </a:extLst>
        </xdr:cNvPr>
        <xdr:cNvSpPr txBox="1"/>
      </xdr:nvSpPr>
      <xdr:spPr>
        <a:xfrm>
          <a:off x="2810921" y="1290277"/>
          <a:ext cx="9587267" cy="32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0">
              <a:solidFill>
                <a:srgbClr val="FF0000"/>
              </a:solidFill>
              <a:latin typeface="+mn-ea"/>
              <a:ea typeface="+mn-ea"/>
            </a:rPr>
            <a:t>↑様式</a:t>
          </a:r>
          <a:r>
            <a:rPr kumimoji="1" lang="en-US" altLang="ja-JP" sz="1200" b="0">
              <a:solidFill>
                <a:srgbClr val="FF0000"/>
              </a:solidFill>
              <a:latin typeface="+mn-ea"/>
              <a:ea typeface="+mn-ea"/>
            </a:rPr>
            <a:t>1-2</a:t>
          </a:r>
          <a:r>
            <a:rPr kumimoji="1" lang="ja-JP" altLang="en-US" sz="1200" b="0">
              <a:solidFill>
                <a:srgbClr val="FF0000"/>
              </a:solidFill>
              <a:latin typeface="+mn-ea"/>
              <a:ea typeface="+mn-ea"/>
            </a:rPr>
            <a:t>（申請時の定着率）が空欄（過去</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年間（</a:t>
          </a:r>
          <a:r>
            <a:rPr kumimoji="1" lang="en-US" altLang="ja-JP" sz="1200" b="0">
              <a:solidFill>
                <a:srgbClr val="FF0000"/>
              </a:solidFill>
              <a:latin typeface="+mn-ea"/>
              <a:ea typeface="+mn-ea"/>
            </a:rPr>
            <a:t>R2</a:t>
          </a:r>
          <a:r>
            <a:rPr kumimoji="1" lang="ja-JP" altLang="en-US" sz="1200" b="0">
              <a:solidFill>
                <a:srgbClr val="FF0000"/>
              </a:solidFill>
              <a:latin typeface="+mn-ea"/>
              <a:ea typeface="+mn-ea"/>
            </a:rPr>
            <a:t>年度以降）に「緑の雇用」を実施していない）場合は「新規・</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年利用無」と入力して下さい</a:t>
          </a:r>
        </a:p>
      </xdr:txBody>
    </xdr:sp>
    <xdr:clientData/>
  </xdr:twoCellAnchor>
  <xdr:twoCellAnchor>
    <xdr:from>
      <xdr:col>8</xdr:col>
      <xdr:colOff>11208</xdr:colOff>
      <xdr:row>1</xdr:row>
      <xdr:rowOff>99171</xdr:rowOff>
    </xdr:from>
    <xdr:to>
      <xdr:col>10</xdr:col>
      <xdr:colOff>492948</xdr:colOff>
      <xdr:row>6</xdr:row>
      <xdr:rowOff>91426</xdr:rowOff>
    </xdr:to>
    <xdr:sp macro="" textlink="">
      <xdr:nvSpPr>
        <xdr:cNvPr id="3" name="テキスト ボックス 2">
          <a:extLst>
            <a:ext uri="{FF2B5EF4-FFF2-40B4-BE49-F238E27FC236}">
              <a16:creationId xmlns:a16="http://schemas.microsoft.com/office/drawing/2014/main" id="{0A226E88-1EEF-4653-A15F-9E9DEEE00DBD}"/>
            </a:ext>
          </a:extLst>
        </xdr:cNvPr>
        <xdr:cNvSpPr txBox="1"/>
      </xdr:nvSpPr>
      <xdr:spPr>
        <a:xfrm>
          <a:off x="4437532" y="336175"/>
          <a:ext cx="1871379" cy="112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u="sng">
              <a:latin typeface="+mn-ea"/>
              <a:ea typeface="+mn-ea"/>
            </a:rPr>
            <a:t>定着率（</a:t>
          </a:r>
          <a:r>
            <a:rPr kumimoji="1" lang="ja-JP" altLang="en-US" sz="1100" b="1" u="sng">
              <a:solidFill>
                <a:srgbClr val="FF0000"/>
              </a:solidFill>
              <a:latin typeface="+mn-ea"/>
              <a:ea typeface="+mn-ea"/>
            </a:rPr>
            <a:t>ＦＷ１</a:t>
          </a:r>
          <a:r>
            <a:rPr kumimoji="1" lang="ja-JP" altLang="en-US" sz="1100" b="0" u="sng">
              <a:latin typeface="+mn-ea"/>
              <a:ea typeface="+mn-ea"/>
            </a:rPr>
            <a:t>月額上限）</a:t>
          </a:r>
        </a:p>
        <a:p>
          <a:pPr algn="l">
            <a:lnSpc>
              <a:spcPts val="1300"/>
            </a:lnSpc>
          </a:pPr>
          <a:r>
            <a:rPr kumimoji="1" lang="en-US" altLang="ja-JP" sz="1100" b="0">
              <a:latin typeface="+mn-ea"/>
              <a:ea typeface="+mn-ea"/>
            </a:rPr>
            <a:t>100</a:t>
          </a:r>
          <a:r>
            <a:rPr kumimoji="1" lang="ja-JP" altLang="en-US" sz="1100" b="0">
              <a:latin typeface="+mn-ea"/>
              <a:ea typeface="+mn-ea"/>
            </a:rPr>
            <a:t>％</a:t>
          </a:r>
        </a:p>
        <a:p>
          <a:pPr algn="l">
            <a:lnSpc>
              <a:spcPts val="1200"/>
            </a:lnSpc>
          </a:pPr>
          <a:r>
            <a:rPr kumimoji="1" lang="en-US" altLang="ja-JP" sz="1100" b="0">
              <a:latin typeface="+mn-ea"/>
              <a:ea typeface="+mn-ea"/>
            </a:rPr>
            <a:t> 80</a:t>
          </a:r>
          <a:r>
            <a:rPr kumimoji="1" lang="ja-JP" altLang="en-US" sz="1100" b="0">
              <a:latin typeface="+mn-ea"/>
              <a:ea typeface="+mn-ea"/>
            </a:rPr>
            <a:t>％以上～</a:t>
          </a:r>
          <a:r>
            <a:rPr kumimoji="1" lang="en-US" altLang="ja-JP" sz="1100" b="0">
              <a:latin typeface="+mn-ea"/>
              <a:ea typeface="+mn-ea"/>
            </a:rPr>
            <a:t>100</a:t>
          </a:r>
          <a:r>
            <a:rPr kumimoji="1" lang="ja-JP" altLang="en-US" sz="1100" b="0">
              <a:latin typeface="+mn-ea"/>
              <a:ea typeface="+mn-ea"/>
            </a:rPr>
            <a:t>％未満</a:t>
          </a:r>
        </a:p>
        <a:p>
          <a:pPr algn="l"/>
          <a:r>
            <a:rPr kumimoji="1" lang="en-US" altLang="ja-JP" sz="1100" b="0">
              <a:latin typeface="+mn-ea"/>
              <a:ea typeface="+mn-ea"/>
            </a:rPr>
            <a:t> 60</a:t>
          </a:r>
          <a:r>
            <a:rPr kumimoji="1" lang="ja-JP" altLang="en-US" sz="1100" b="0">
              <a:latin typeface="+mn-ea"/>
              <a:ea typeface="+mn-ea"/>
            </a:rPr>
            <a:t>％以上～ </a:t>
          </a:r>
          <a:r>
            <a:rPr kumimoji="1" lang="en-US" altLang="ja-JP" sz="1100" b="0">
              <a:latin typeface="+mn-ea"/>
              <a:ea typeface="+mn-ea"/>
            </a:rPr>
            <a:t>80</a:t>
          </a:r>
          <a:r>
            <a:rPr kumimoji="1" lang="ja-JP" altLang="en-US" sz="1100" b="0">
              <a:latin typeface="+mn-ea"/>
              <a:ea typeface="+mn-ea"/>
            </a:rPr>
            <a:t>％未満</a:t>
          </a:r>
        </a:p>
        <a:p>
          <a:pPr algn="l">
            <a:lnSpc>
              <a:spcPts val="1100"/>
            </a:lnSpc>
          </a:pPr>
          <a:r>
            <a:rPr kumimoji="1" lang="en-US" altLang="ja-JP" sz="1100" b="0">
              <a:latin typeface="+mn-ea"/>
              <a:ea typeface="+mn-ea"/>
            </a:rPr>
            <a:t> 0</a:t>
          </a:r>
          <a:r>
            <a:rPr kumimoji="1" lang="ja-JP" altLang="en-US" sz="1100" b="0">
              <a:latin typeface="+mn-ea"/>
              <a:ea typeface="+mn-ea"/>
            </a:rPr>
            <a:t>％　　 　～</a:t>
          </a:r>
          <a:r>
            <a:rPr kumimoji="1" lang="ja-JP" altLang="en-US" sz="1100" b="0" baseline="0">
              <a:latin typeface="+mn-ea"/>
              <a:ea typeface="+mn-ea"/>
            </a:rPr>
            <a:t>  </a:t>
          </a:r>
          <a:r>
            <a:rPr kumimoji="1" lang="en-US" altLang="ja-JP" sz="1100" b="0">
              <a:latin typeface="+mn-ea"/>
              <a:ea typeface="+mn-ea"/>
            </a:rPr>
            <a:t>60</a:t>
          </a:r>
          <a:r>
            <a:rPr kumimoji="1" lang="ja-JP" altLang="en-US" sz="1100" b="0">
              <a:latin typeface="+mn-ea"/>
              <a:ea typeface="+mn-ea"/>
            </a:rPr>
            <a:t>％未満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365760</xdr:colOff>
      <xdr:row>7</xdr:row>
      <xdr:rowOff>137160</xdr:rowOff>
    </xdr:from>
    <xdr:to>
      <xdr:col>9</xdr:col>
      <xdr:colOff>480060</xdr:colOff>
      <xdr:row>12</xdr:row>
      <xdr:rowOff>243840</xdr:rowOff>
    </xdr:to>
    <xdr:sp macro="" textlink="">
      <xdr:nvSpPr>
        <xdr:cNvPr id="2" name="四角形: 角を丸くする 1">
          <a:extLst>
            <a:ext uri="{FF2B5EF4-FFF2-40B4-BE49-F238E27FC236}">
              <a16:creationId xmlns:a16="http://schemas.microsoft.com/office/drawing/2014/main" id="{7F64F822-5249-3218-52CE-4320D3AD277F}"/>
            </a:ext>
          </a:extLst>
        </xdr:cNvPr>
        <xdr:cNvSpPr/>
      </xdr:nvSpPr>
      <xdr:spPr>
        <a:xfrm>
          <a:off x="1973580" y="2095500"/>
          <a:ext cx="3040380" cy="12877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t>R7</a:t>
          </a:r>
          <a:r>
            <a:rPr kumimoji="1" lang="ja-JP" altLang="en-US" sz="1200" b="1"/>
            <a:t>年度は</a:t>
          </a:r>
          <a:r>
            <a:rPr kumimoji="1" lang="en-US" altLang="ja-JP" sz="1200" b="1"/>
            <a:t>6</a:t>
          </a:r>
          <a:r>
            <a:rPr kumimoji="1" lang="ja-JP" altLang="en-US" sz="1200" b="1"/>
            <a:t>月以降、本体予算のみで</a:t>
          </a:r>
          <a:endParaRPr kumimoji="1" lang="en-US" altLang="ja-JP" sz="1200" b="1"/>
        </a:p>
        <a:p>
          <a:pPr algn="ctr"/>
          <a:r>
            <a:rPr kumimoji="1" lang="ja-JP" altLang="en-US" sz="1200" b="1"/>
            <a:t>実施のため、このシートは不使用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7</xdr:row>
      <xdr:rowOff>121920</xdr:rowOff>
    </xdr:from>
    <xdr:to>
      <xdr:col>9</xdr:col>
      <xdr:colOff>381000</xdr:colOff>
      <xdr:row>12</xdr:row>
      <xdr:rowOff>228600</xdr:rowOff>
    </xdr:to>
    <xdr:sp macro="" textlink="">
      <xdr:nvSpPr>
        <xdr:cNvPr id="2" name="四角形: 角を丸くする 1">
          <a:extLst>
            <a:ext uri="{FF2B5EF4-FFF2-40B4-BE49-F238E27FC236}">
              <a16:creationId xmlns:a16="http://schemas.microsoft.com/office/drawing/2014/main" id="{988DCB17-C5A4-4B03-908D-27E3662C9ECB}"/>
            </a:ext>
          </a:extLst>
        </xdr:cNvPr>
        <xdr:cNvSpPr/>
      </xdr:nvSpPr>
      <xdr:spPr>
        <a:xfrm>
          <a:off x="1874520" y="2080260"/>
          <a:ext cx="3040380" cy="12877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t>R7</a:t>
          </a:r>
          <a:r>
            <a:rPr kumimoji="1" lang="ja-JP" altLang="en-US" sz="1200" b="1"/>
            <a:t>年度は上期支払いを実施せず、</a:t>
          </a:r>
          <a:endParaRPr kumimoji="1" lang="en-US" altLang="ja-JP" sz="1200" b="1"/>
        </a:p>
        <a:p>
          <a:pPr algn="ctr"/>
          <a:r>
            <a:rPr kumimoji="1" lang="ja-JP" altLang="en-US" sz="1200" b="1"/>
            <a:t>年間一括支払いのため</a:t>
          </a:r>
          <a:endParaRPr kumimoji="1" lang="en-US" altLang="ja-JP" sz="1200" b="1"/>
        </a:p>
        <a:p>
          <a:pPr algn="ctr"/>
          <a:r>
            <a:rPr kumimoji="1" lang="ja-JP" altLang="en-US" sz="1200" b="1"/>
            <a:t>このシートは不使用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358140</xdr:colOff>
      <xdr:row>7</xdr:row>
      <xdr:rowOff>91440</xdr:rowOff>
    </xdr:from>
    <xdr:to>
      <xdr:col>9</xdr:col>
      <xdr:colOff>472440</xdr:colOff>
      <xdr:row>12</xdr:row>
      <xdr:rowOff>198120</xdr:rowOff>
    </xdr:to>
    <xdr:sp macro="" textlink="">
      <xdr:nvSpPr>
        <xdr:cNvPr id="2" name="四角形: 角を丸くする 1">
          <a:extLst>
            <a:ext uri="{FF2B5EF4-FFF2-40B4-BE49-F238E27FC236}">
              <a16:creationId xmlns:a16="http://schemas.microsoft.com/office/drawing/2014/main" id="{1B9E71E2-743D-4C7B-A9E7-F5BA3691A5D5}"/>
            </a:ext>
          </a:extLst>
        </xdr:cNvPr>
        <xdr:cNvSpPr/>
      </xdr:nvSpPr>
      <xdr:spPr>
        <a:xfrm>
          <a:off x="1965960" y="2049780"/>
          <a:ext cx="3040380" cy="12877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t>R7</a:t>
          </a:r>
          <a:r>
            <a:rPr kumimoji="1" lang="ja-JP" altLang="en-US" sz="1200" b="1"/>
            <a:t>年度は</a:t>
          </a:r>
          <a:r>
            <a:rPr kumimoji="1" lang="en-US" altLang="ja-JP" sz="1200" b="1"/>
            <a:t>6</a:t>
          </a:r>
          <a:r>
            <a:rPr kumimoji="1" lang="ja-JP" altLang="en-US" sz="1200" b="1"/>
            <a:t>月以降、本体予算のみで</a:t>
          </a:r>
          <a:endParaRPr kumimoji="1" lang="en-US" altLang="ja-JP" sz="1200" b="1"/>
        </a:p>
        <a:p>
          <a:pPr algn="ctr"/>
          <a:r>
            <a:rPr kumimoji="1" lang="ja-JP" altLang="en-US" sz="1200" b="1"/>
            <a:t>実施のため、このシートは不使用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omments" Target="../comments15.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comments" Target="../comments16.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comments" Target="../comments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BX84"/>
  <sheetViews>
    <sheetView view="pageBreakPreview" topLeftCell="C1" zoomScale="80" zoomScaleNormal="85" zoomScaleSheetLayoutView="80" workbookViewId="0">
      <selection activeCell="BR19" sqref="BR19"/>
    </sheetView>
  </sheetViews>
  <sheetFormatPr defaultColWidth="9" defaultRowHeight="13.2"/>
  <cols>
    <col min="1" max="1" width="3.6640625" style="5" customWidth="1"/>
    <col min="2" max="2" width="3.77734375" style="5" bestFit="1" customWidth="1"/>
    <col min="3" max="3" width="10.33203125" style="5" customWidth="1"/>
    <col min="4" max="4" width="20.44140625" style="5" customWidth="1"/>
    <col min="5" max="5" width="3.6640625" style="5" customWidth="1"/>
    <col min="6" max="6" width="3.77734375" style="5" bestFit="1" customWidth="1"/>
    <col min="7" max="7" width="23.77734375" style="5" customWidth="1"/>
    <col min="8" max="8" width="30.6640625" style="5" customWidth="1"/>
    <col min="9" max="9" width="3.6640625" style="5" customWidth="1"/>
    <col min="10" max="10" width="3.77734375" style="5" bestFit="1" customWidth="1"/>
    <col min="11" max="12" width="9" style="5"/>
    <col min="13" max="13" width="3.6640625" style="5" customWidth="1"/>
    <col min="14" max="14" width="3.77734375" style="5" bestFit="1" customWidth="1"/>
    <col min="15" max="15" width="21.33203125" style="5" bestFit="1" customWidth="1"/>
    <col min="16" max="16" width="9" style="5"/>
    <col min="17" max="17" width="3.6640625" style="5" customWidth="1"/>
    <col min="18" max="18" width="3.77734375" style="5" bestFit="1" customWidth="1"/>
    <col min="19" max="19" width="19.109375" style="5" customWidth="1"/>
    <col min="20" max="20" width="9" style="5"/>
    <col min="21" max="21" width="3.6640625" style="5" customWidth="1"/>
    <col min="22" max="22" width="3.77734375" style="5" bestFit="1" customWidth="1"/>
    <col min="23" max="23" width="19.109375" style="5" customWidth="1"/>
    <col min="24" max="24" width="3.6640625" style="5" customWidth="1"/>
    <col min="25" max="25" width="3.6640625" style="5" hidden="1" customWidth="1"/>
    <col min="26" max="26" width="3.77734375" style="5" bestFit="1" customWidth="1"/>
    <col min="27" max="27" width="17.33203125" style="5" bestFit="1" customWidth="1"/>
    <col min="28" max="28" width="9.6640625" style="5" customWidth="1"/>
    <col min="29" max="29" width="3.6640625" style="5" customWidth="1"/>
    <col min="30" max="33" width="3.6640625" style="5" hidden="1" customWidth="1"/>
    <col min="34" max="34" width="3.77734375" style="5" bestFit="1" customWidth="1"/>
    <col min="35" max="35" width="25.6640625" style="5" customWidth="1"/>
    <col min="36" max="36" width="20.6640625" style="5" customWidth="1"/>
    <col min="37" max="37" width="3.6640625" style="5" customWidth="1"/>
    <col min="38" max="38" width="3.77734375" style="5" hidden="1" customWidth="1"/>
    <col min="39" max="48" width="3.6640625" style="5" hidden="1" customWidth="1"/>
    <col min="49" max="50" width="3.6640625" style="5" customWidth="1"/>
    <col min="51" max="52" width="12.6640625" style="5" customWidth="1"/>
    <col min="53" max="54" width="3.6640625" style="5" customWidth="1"/>
    <col min="55" max="56" width="6.6640625" style="146" customWidth="1"/>
    <col min="57" max="58" width="3.6640625" style="5" customWidth="1"/>
    <col min="59" max="59" width="8.6640625" style="5" customWidth="1"/>
    <col min="60" max="60" width="9" style="5" customWidth="1"/>
    <col min="61" max="62" width="3.6640625" style="5" customWidth="1"/>
    <col min="63" max="63" width="70.6640625" style="5" bestFit="1" customWidth="1"/>
    <col min="64" max="64" width="9" style="5" customWidth="1"/>
    <col min="65" max="65" width="3.6640625" style="5" customWidth="1"/>
    <col min="66" max="66" width="3.6640625" style="5" hidden="1" customWidth="1"/>
    <col min="67" max="67" width="9" style="5" hidden="1" customWidth="1"/>
    <col min="68" max="68" width="0" style="5" hidden="1" customWidth="1"/>
    <col min="69" max="69" width="3.6640625" style="5" hidden="1" customWidth="1"/>
    <col min="70" max="70" width="3.6640625" style="5" customWidth="1"/>
    <col min="71" max="71" width="9" style="5"/>
    <col min="72" max="72" width="11.33203125" style="5" bestFit="1" customWidth="1"/>
    <col min="73" max="73" width="16.21875" style="5" customWidth="1"/>
    <col min="74" max="74" width="3.6640625" style="5" customWidth="1"/>
    <col min="75" max="75" width="49.21875" style="5" customWidth="1"/>
    <col min="76" max="76" width="11.33203125" style="5" bestFit="1" customWidth="1"/>
    <col min="77" max="16384" width="9" style="5"/>
  </cols>
  <sheetData>
    <row r="1" spans="1:76" ht="14.4">
      <c r="A1" s="3"/>
      <c r="B1" s="467" t="s">
        <v>322</v>
      </c>
      <c r="C1" s="467"/>
      <c r="D1" s="467"/>
      <c r="E1" s="3"/>
      <c r="F1" s="478" t="s">
        <v>363</v>
      </c>
      <c r="G1" s="478"/>
      <c r="H1" s="478"/>
      <c r="I1" s="3"/>
      <c r="J1" s="480" t="s">
        <v>167</v>
      </c>
      <c r="K1" s="480"/>
      <c r="L1" s="480"/>
      <c r="M1" s="3"/>
      <c r="N1" s="481" t="s">
        <v>168</v>
      </c>
      <c r="O1" s="481"/>
      <c r="P1" s="481"/>
      <c r="Q1" s="3"/>
      <c r="Z1" s="468" t="s">
        <v>175</v>
      </c>
      <c r="AA1" s="468"/>
      <c r="AB1" s="468"/>
      <c r="AH1" s="482" t="s">
        <v>176</v>
      </c>
      <c r="AI1" s="482"/>
      <c r="AJ1" s="482"/>
      <c r="AX1" s="468" t="s">
        <v>218</v>
      </c>
      <c r="AY1" s="468"/>
      <c r="AZ1" s="468"/>
      <c r="BB1" s="423" t="s">
        <v>366</v>
      </c>
      <c r="BC1" s="424"/>
      <c r="BD1" s="425"/>
      <c r="BF1" s="468" t="s">
        <v>373</v>
      </c>
      <c r="BG1" s="468"/>
      <c r="BH1" s="468"/>
      <c r="BJ1" s="468" t="s">
        <v>436</v>
      </c>
      <c r="BK1" s="468"/>
      <c r="BL1" s="468"/>
      <c r="BR1" s="20" t="s">
        <v>894</v>
      </c>
      <c r="BS1" s="19"/>
      <c r="BT1" s="19"/>
      <c r="BV1" s="20" t="s">
        <v>627</v>
      </c>
      <c r="BW1" s="19"/>
      <c r="BX1" s="19"/>
    </row>
    <row r="2" spans="1:76">
      <c r="A2" s="3"/>
      <c r="B2" s="6" t="s">
        <v>23</v>
      </c>
      <c r="C2" s="6" t="s">
        <v>24</v>
      </c>
      <c r="D2" s="6" t="s">
        <v>6</v>
      </c>
      <c r="E2" s="3"/>
      <c r="F2" s="6" t="s">
        <v>23</v>
      </c>
      <c r="G2" s="6" t="s">
        <v>24</v>
      </c>
      <c r="H2" s="6" t="s">
        <v>790</v>
      </c>
      <c r="I2" s="3"/>
      <c r="J2" s="7" t="s">
        <v>23</v>
      </c>
      <c r="K2" s="7" t="s">
        <v>24</v>
      </c>
      <c r="L2" s="422" t="s">
        <v>892</v>
      </c>
      <c r="M2" s="3"/>
      <c r="N2" s="7" t="s">
        <v>25</v>
      </c>
      <c r="O2" s="7" t="s">
        <v>24</v>
      </c>
      <c r="P2" s="7" t="s">
        <v>893</v>
      </c>
      <c r="Q2" s="3"/>
      <c r="Z2" s="6" t="s">
        <v>23</v>
      </c>
      <c r="AA2" s="6" t="s">
        <v>24</v>
      </c>
      <c r="AB2" s="6" t="s">
        <v>6</v>
      </c>
      <c r="AH2" s="6" t="s">
        <v>23</v>
      </c>
      <c r="AI2" s="6" t="s">
        <v>24</v>
      </c>
      <c r="AJ2" s="6" t="s">
        <v>6</v>
      </c>
      <c r="AX2" s="6" t="s">
        <v>23</v>
      </c>
      <c r="AY2" s="6" t="s">
        <v>24</v>
      </c>
      <c r="AZ2" s="6" t="s">
        <v>6</v>
      </c>
      <c r="BB2" s="426" t="s">
        <v>23</v>
      </c>
      <c r="BC2" s="427" t="s">
        <v>364</v>
      </c>
      <c r="BD2" s="428" t="s">
        <v>365</v>
      </c>
      <c r="BF2" s="6" t="s">
        <v>23</v>
      </c>
      <c r="BG2" s="6" t="s">
        <v>24</v>
      </c>
      <c r="BH2" s="6" t="s">
        <v>6</v>
      </c>
      <c r="BJ2" s="6" t="s">
        <v>23</v>
      </c>
      <c r="BK2" s="6" t="s">
        <v>24</v>
      </c>
      <c r="BL2" s="6" t="s">
        <v>6</v>
      </c>
      <c r="BR2" s="6" t="s">
        <v>23</v>
      </c>
      <c r="BS2" s="6" t="s">
        <v>24</v>
      </c>
      <c r="BT2" s="6" t="s">
        <v>6</v>
      </c>
      <c r="BV2" s="6" t="s">
        <v>23</v>
      </c>
      <c r="BW2" s="6" t="s">
        <v>24</v>
      </c>
      <c r="BX2" s="6" t="s">
        <v>6</v>
      </c>
    </row>
    <row r="3" spans="1:76">
      <c r="A3" s="3"/>
      <c r="B3" s="8">
        <v>1</v>
      </c>
      <c r="C3" s="18"/>
      <c r="D3" s="8"/>
      <c r="E3" s="3"/>
      <c r="F3" s="8">
        <v>1</v>
      </c>
      <c r="G3" s="8"/>
      <c r="H3" s="8"/>
      <c r="I3" s="3"/>
      <c r="J3" s="9">
        <v>1</v>
      </c>
      <c r="K3" s="9"/>
      <c r="L3" s="9"/>
      <c r="M3" s="3"/>
      <c r="N3" s="9">
        <v>1</v>
      </c>
      <c r="O3" s="9"/>
      <c r="P3" s="9"/>
      <c r="Q3" s="3"/>
      <c r="Z3" s="8">
        <v>1</v>
      </c>
      <c r="AA3" s="8"/>
      <c r="AB3" s="8"/>
      <c r="AH3" s="8">
        <v>1</v>
      </c>
      <c r="AI3" s="8"/>
      <c r="AJ3" s="8"/>
      <c r="AX3" s="8">
        <v>1</v>
      </c>
      <c r="AY3" s="8"/>
      <c r="AZ3" s="8"/>
      <c r="BB3" s="386">
        <v>1</v>
      </c>
      <c r="BC3" s="429">
        <v>6</v>
      </c>
      <c r="BD3" s="429">
        <v>11</v>
      </c>
      <c r="BF3" s="8">
        <v>1</v>
      </c>
      <c r="BG3" s="8"/>
      <c r="BH3" s="8"/>
      <c r="BJ3" s="8">
        <v>1</v>
      </c>
      <c r="BK3" s="8"/>
      <c r="BL3" s="8"/>
      <c r="BR3" s="8">
        <v>1</v>
      </c>
      <c r="BS3" s="8"/>
      <c r="BT3" s="8"/>
      <c r="BV3" s="8">
        <v>1</v>
      </c>
      <c r="BW3" s="347" t="s">
        <v>618</v>
      </c>
      <c r="BX3" s="8" t="s">
        <v>932</v>
      </c>
    </row>
    <row r="4" spans="1:76">
      <c r="A4" s="3"/>
      <c r="B4" s="8">
        <v>2</v>
      </c>
      <c r="C4" s="383" t="s">
        <v>713</v>
      </c>
      <c r="D4" s="8"/>
      <c r="E4" s="3"/>
      <c r="F4" s="8">
        <v>2</v>
      </c>
      <c r="G4" s="18" t="s">
        <v>30</v>
      </c>
      <c r="H4" s="222" t="str">
        <f>G4</f>
        <v>実施計画書</v>
      </c>
      <c r="I4" s="3"/>
      <c r="J4" s="9">
        <v>2</v>
      </c>
      <c r="K4" s="9" t="s">
        <v>27</v>
      </c>
      <c r="L4" s="10" t="s">
        <v>26</v>
      </c>
      <c r="M4" s="3"/>
      <c r="N4" s="9">
        <v>2</v>
      </c>
      <c r="O4" s="1" t="s">
        <v>28</v>
      </c>
      <c r="P4" s="2" t="s">
        <v>26</v>
      </c>
      <c r="Q4" s="3"/>
      <c r="Z4" s="8">
        <v>2</v>
      </c>
      <c r="AA4" s="18" t="s">
        <v>177</v>
      </c>
      <c r="AB4" s="8"/>
      <c r="AH4" s="8">
        <v>2</v>
      </c>
      <c r="AI4" s="18" t="s">
        <v>213</v>
      </c>
      <c r="AJ4" s="8"/>
      <c r="AX4" s="8">
        <v>2</v>
      </c>
      <c r="AY4" s="18" t="s">
        <v>219</v>
      </c>
      <c r="AZ4" s="8"/>
      <c r="BB4" s="386">
        <v>2</v>
      </c>
      <c r="BC4" s="430">
        <v>7</v>
      </c>
      <c r="BD4" s="430">
        <v>12</v>
      </c>
      <c r="BF4" s="8">
        <v>2</v>
      </c>
      <c r="BG4" s="18" t="s">
        <v>552</v>
      </c>
      <c r="BH4" s="8"/>
      <c r="BJ4" s="8">
        <v>2</v>
      </c>
      <c r="BK4" s="18" t="s">
        <v>440</v>
      </c>
      <c r="BL4" s="8"/>
      <c r="BR4" s="8">
        <v>2</v>
      </c>
      <c r="BS4" s="8" t="s">
        <v>357</v>
      </c>
      <c r="BT4" s="8" t="s">
        <v>372</v>
      </c>
      <c r="BV4" s="8">
        <v>2</v>
      </c>
      <c r="BW4" s="18" t="s">
        <v>548</v>
      </c>
      <c r="BX4" s="8" t="s">
        <v>932</v>
      </c>
    </row>
    <row r="5" spans="1:76">
      <c r="A5" s="3"/>
      <c r="B5" s="8">
        <v>3</v>
      </c>
      <c r="C5" s="383" t="s">
        <v>711</v>
      </c>
      <c r="D5" s="8"/>
      <c r="E5" s="3"/>
      <c r="F5" s="8">
        <v>3</v>
      </c>
      <c r="G5" s="18" t="s">
        <v>412</v>
      </c>
      <c r="H5" s="222" t="str">
        <f>G5</f>
        <v>変更実施計画書</v>
      </c>
      <c r="I5" s="3"/>
      <c r="J5" s="9">
        <v>3</v>
      </c>
      <c r="K5" s="9" t="s">
        <v>32</v>
      </c>
      <c r="L5" s="10" t="s">
        <v>31</v>
      </c>
      <c r="M5" s="3"/>
      <c r="N5" s="9">
        <v>3</v>
      </c>
      <c r="O5" s="1" t="s">
        <v>33</v>
      </c>
      <c r="P5" s="2" t="s">
        <v>31</v>
      </c>
      <c r="Q5" s="3"/>
      <c r="Z5" s="8">
        <v>3</v>
      </c>
      <c r="AA5" s="18" t="s">
        <v>178</v>
      </c>
      <c r="AB5" s="8"/>
      <c r="AH5" s="8">
        <v>3</v>
      </c>
      <c r="AI5" s="18" t="s">
        <v>214</v>
      </c>
      <c r="AJ5" s="8"/>
      <c r="AX5" s="8">
        <v>3</v>
      </c>
      <c r="AY5" s="18" t="s">
        <v>220</v>
      </c>
      <c r="AZ5" s="8"/>
      <c r="BB5" s="386">
        <v>3</v>
      </c>
      <c r="BC5" s="429">
        <v>8</v>
      </c>
      <c r="BD5" s="429">
        <v>13</v>
      </c>
      <c r="BF5" s="8">
        <v>3</v>
      </c>
      <c r="BG5" s="18" t="s">
        <v>553</v>
      </c>
      <c r="BH5" s="8"/>
      <c r="BJ5" s="8">
        <v>3</v>
      </c>
      <c r="BK5" s="18" t="s">
        <v>441</v>
      </c>
      <c r="BL5" s="8"/>
      <c r="BR5" s="8">
        <v>3</v>
      </c>
      <c r="BS5" s="18" t="s">
        <v>223</v>
      </c>
      <c r="BT5" s="8" t="s">
        <v>372</v>
      </c>
      <c r="BV5" s="8">
        <v>3</v>
      </c>
      <c r="BW5" s="18" t="s">
        <v>547</v>
      </c>
      <c r="BX5" s="8" t="s">
        <v>932</v>
      </c>
    </row>
    <row r="6" spans="1:76">
      <c r="A6" s="3"/>
      <c r="B6" s="8">
        <v>4</v>
      </c>
      <c r="C6" s="380" t="s">
        <v>743</v>
      </c>
      <c r="D6" s="8"/>
      <c r="E6" s="3"/>
      <c r="F6" s="8">
        <v>4</v>
      </c>
      <c r="G6" s="347" t="s">
        <v>710</v>
      </c>
      <c r="H6" s="222" t="s">
        <v>710</v>
      </c>
      <c r="I6" s="3"/>
      <c r="J6" s="9">
        <v>4</v>
      </c>
      <c r="K6" s="9" t="s">
        <v>35</v>
      </c>
      <c r="L6" s="10" t="s">
        <v>34</v>
      </c>
      <c r="M6" s="3"/>
      <c r="N6" s="9">
        <v>4</v>
      </c>
      <c r="O6" s="1" t="s">
        <v>712</v>
      </c>
      <c r="P6" s="2" t="s">
        <v>36</v>
      </c>
      <c r="Q6" s="3"/>
      <c r="Z6" s="8">
        <v>4</v>
      </c>
      <c r="AA6" s="8" t="s">
        <v>179</v>
      </c>
      <c r="AB6" s="8"/>
      <c r="AH6" s="8">
        <v>4</v>
      </c>
      <c r="AI6" s="347" t="s">
        <v>698</v>
      </c>
      <c r="AJ6" s="8"/>
      <c r="BB6" s="386">
        <v>4</v>
      </c>
      <c r="BC6" s="429">
        <v>9</v>
      </c>
      <c r="BD6" s="429">
        <v>14</v>
      </c>
      <c r="BF6" s="8">
        <v>4</v>
      </c>
      <c r="BG6" s="18"/>
      <c r="BH6" s="8"/>
      <c r="BJ6" s="8">
        <v>4</v>
      </c>
      <c r="BK6" s="18" t="s">
        <v>535</v>
      </c>
      <c r="BL6" s="8"/>
      <c r="BR6" s="8">
        <v>4</v>
      </c>
      <c r="BS6" s="18" t="s">
        <v>166</v>
      </c>
      <c r="BT6" s="8" t="s">
        <v>372</v>
      </c>
      <c r="BV6" s="8">
        <v>4</v>
      </c>
      <c r="BW6" s="347"/>
      <c r="BX6" s="8"/>
    </row>
    <row r="7" spans="1:76">
      <c r="A7" s="3"/>
      <c r="B7" s="8">
        <v>5</v>
      </c>
      <c r="C7" s="380" t="s">
        <v>889</v>
      </c>
      <c r="D7" s="8"/>
      <c r="E7" s="3"/>
      <c r="F7" s="8">
        <v>5</v>
      </c>
      <c r="G7" s="8" t="s">
        <v>203</v>
      </c>
      <c r="H7" s="222" t="s">
        <v>525</v>
      </c>
      <c r="I7" s="3"/>
      <c r="J7" s="9">
        <v>5</v>
      </c>
      <c r="K7" s="9" t="s">
        <v>38</v>
      </c>
      <c r="L7" s="10" t="s">
        <v>37</v>
      </c>
      <c r="M7" s="3"/>
      <c r="N7" s="9">
        <v>5</v>
      </c>
      <c r="O7" s="1" t="s">
        <v>40</v>
      </c>
      <c r="P7" s="2" t="s">
        <v>39</v>
      </c>
      <c r="Q7" s="3"/>
      <c r="Z7" s="8">
        <v>5</v>
      </c>
      <c r="AA7" s="8" t="s">
        <v>180</v>
      </c>
      <c r="AB7" s="8"/>
      <c r="AH7" s="8">
        <v>5</v>
      </c>
      <c r="AI7" s="18" t="s">
        <v>336</v>
      </c>
      <c r="AJ7" s="8"/>
      <c r="BB7" s="386">
        <v>5</v>
      </c>
      <c r="BC7" s="430">
        <v>10</v>
      </c>
      <c r="BD7" s="430">
        <v>15</v>
      </c>
      <c r="BJ7" s="8">
        <v>5</v>
      </c>
      <c r="BK7" s="18" t="s">
        <v>442</v>
      </c>
      <c r="BL7" s="8"/>
      <c r="BR7" s="8">
        <v>5</v>
      </c>
      <c r="BS7" s="18" t="s">
        <v>226</v>
      </c>
      <c r="BT7" s="8" t="s">
        <v>372</v>
      </c>
      <c r="BV7" s="8">
        <v>5</v>
      </c>
      <c r="BW7" s="347" t="s">
        <v>930</v>
      </c>
      <c r="BX7" s="8" t="s">
        <v>933</v>
      </c>
    </row>
    <row r="8" spans="1:76">
      <c r="B8" s="8">
        <v>6</v>
      </c>
      <c r="C8" s="347"/>
      <c r="D8" s="8"/>
      <c r="E8" s="3"/>
      <c r="F8" s="8">
        <v>6</v>
      </c>
      <c r="G8" s="8" t="s">
        <v>204</v>
      </c>
      <c r="H8" s="222" t="s">
        <v>526</v>
      </c>
      <c r="I8" s="3"/>
      <c r="J8" s="9">
        <v>6</v>
      </c>
      <c r="K8" s="9" t="s">
        <v>42</v>
      </c>
      <c r="L8" s="10" t="s">
        <v>41</v>
      </c>
      <c r="M8" s="3"/>
      <c r="N8" s="9">
        <v>6</v>
      </c>
      <c r="O8" s="1" t="s">
        <v>43</v>
      </c>
      <c r="P8" s="2" t="s">
        <v>44</v>
      </c>
      <c r="Q8" s="3"/>
      <c r="Z8" s="8">
        <v>6</v>
      </c>
      <c r="AA8" s="11" t="s">
        <v>181</v>
      </c>
      <c r="AB8" s="11"/>
      <c r="AH8" s="8" t="s">
        <v>335</v>
      </c>
      <c r="AI8" s="18"/>
      <c r="AJ8" s="8"/>
      <c r="BB8" s="386">
        <v>6</v>
      </c>
      <c r="BC8" s="429">
        <v>11</v>
      </c>
      <c r="BD8" s="429">
        <v>16</v>
      </c>
      <c r="BJ8" s="8">
        <v>6</v>
      </c>
      <c r="BK8" s="18" t="s">
        <v>443</v>
      </c>
      <c r="BL8" s="8"/>
      <c r="BR8" s="8">
        <v>6</v>
      </c>
      <c r="BS8" s="18" t="s">
        <v>224</v>
      </c>
      <c r="BT8" s="8" t="s">
        <v>372</v>
      </c>
      <c r="BV8" s="8">
        <v>6</v>
      </c>
      <c r="BW8" s="18" t="s">
        <v>625</v>
      </c>
      <c r="BX8" s="8" t="s">
        <v>933</v>
      </c>
    </row>
    <row r="9" spans="1:76" ht="14.4">
      <c r="B9" s="8">
        <v>7</v>
      </c>
      <c r="C9" s="347"/>
      <c r="D9" s="8"/>
      <c r="E9" s="3"/>
      <c r="F9" s="3"/>
      <c r="G9" s="3"/>
      <c r="H9" s="3"/>
      <c r="I9" s="3"/>
      <c r="J9" s="9">
        <v>7</v>
      </c>
      <c r="K9" s="9" t="s">
        <v>46</v>
      </c>
      <c r="L9" s="10" t="s">
        <v>45</v>
      </c>
      <c r="M9" s="3"/>
      <c r="N9" s="9">
        <v>7</v>
      </c>
      <c r="O9" s="1" t="s">
        <v>47</v>
      </c>
      <c r="P9" s="2" t="s">
        <v>48</v>
      </c>
      <c r="Q9" s="3"/>
      <c r="Z9" s="8">
        <v>7</v>
      </c>
      <c r="AA9" s="11" t="s">
        <v>182</v>
      </c>
      <c r="AB9" s="11"/>
      <c r="BB9" s="386">
        <v>7</v>
      </c>
      <c r="BC9" s="429">
        <v>12</v>
      </c>
      <c r="BD9" s="429">
        <v>17</v>
      </c>
      <c r="BF9" s="468" t="s">
        <v>673</v>
      </c>
      <c r="BG9" s="468"/>
      <c r="BH9" s="468"/>
      <c r="BJ9" s="8">
        <v>7</v>
      </c>
      <c r="BK9" s="18" t="s">
        <v>504</v>
      </c>
      <c r="BL9" s="8"/>
      <c r="BR9" s="8">
        <v>7</v>
      </c>
      <c r="BS9" s="18" t="s">
        <v>230</v>
      </c>
      <c r="BT9" s="8" t="s">
        <v>372</v>
      </c>
      <c r="BV9" s="8">
        <v>7</v>
      </c>
      <c r="BW9" s="18" t="s">
        <v>884</v>
      </c>
      <c r="BX9" s="8" t="s">
        <v>933</v>
      </c>
    </row>
    <row r="10" spans="1:76" ht="14.4">
      <c r="B10" s="8">
        <v>8</v>
      </c>
      <c r="C10" s="18"/>
      <c r="D10" s="8"/>
      <c r="E10" s="3"/>
      <c r="F10" s="479" t="s">
        <v>169</v>
      </c>
      <c r="G10" s="479"/>
      <c r="H10" s="479"/>
      <c r="I10" s="3"/>
      <c r="J10" s="9">
        <v>8</v>
      </c>
      <c r="K10" s="9" t="s">
        <v>50</v>
      </c>
      <c r="L10" s="10" t="s">
        <v>49</v>
      </c>
      <c r="M10" s="3"/>
      <c r="N10" s="9">
        <v>8</v>
      </c>
      <c r="O10" s="1" t="s">
        <v>54</v>
      </c>
      <c r="P10" s="2" t="s">
        <v>52</v>
      </c>
      <c r="Q10" s="3"/>
      <c r="Z10" s="8">
        <v>8</v>
      </c>
      <c r="AA10" s="11" t="s">
        <v>183</v>
      </c>
      <c r="AB10" s="11"/>
      <c r="BB10" s="386">
        <v>8</v>
      </c>
      <c r="BC10" s="430">
        <v>13</v>
      </c>
      <c r="BD10" s="430">
        <v>18</v>
      </c>
      <c r="BF10" s="6" t="s">
        <v>23</v>
      </c>
      <c r="BG10" s="6" t="s">
        <v>24</v>
      </c>
      <c r="BH10" s="6" t="s">
        <v>6</v>
      </c>
      <c r="BJ10" s="8">
        <v>8</v>
      </c>
      <c r="BK10" s="18" t="s">
        <v>519</v>
      </c>
      <c r="BL10" s="8"/>
      <c r="BR10" s="8">
        <v>8</v>
      </c>
      <c r="BS10" s="18" t="s">
        <v>235</v>
      </c>
      <c r="BT10" s="8" t="s">
        <v>372</v>
      </c>
      <c r="BV10" s="8">
        <v>8</v>
      </c>
      <c r="BW10" s="18" t="s">
        <v>931</v>
      </c>
      <c r="BX10" s="8" t="s">
        <v>933</v>
      </c>
    </row>
    <row r="11" spans="1:76">
      <c r="B11" s="8">
        <v>9</v>
      </c>
      <c r="C11" s="18"/>
      <c r="D11" s="8"/>
      <c r="E11" s="3"/>
      <c r="F11" s="6" t="s">
        <v>23</v>
      </c>
      <c r="G11" s="6" t="s">
        <v>24</v>
      </c>
      <c r="H11" s="6" t="s">
        <v>6</v>
      </c>
      <c r="I11" s="3"/>
      <c r="J11" s="9">
        <v>9</v>
      </c>
      <c r="K11" s="9" t="s">
        <v>53</v>
      </c>
      <c r="L11" s="10" t="s">
        <v>52</v>
      </c>
      <c r="M11" s="3"/>
      <c r="N11" s="9">
        <v>9</v>
      </c>
      <c r="O11" s="1"/>
      <c r="P11" s="2"/>
      <c r="Q11" s="3"/>
      <c r="BB11" s="386">
        <v>9</v>
      </c>
      <c r="BC11" s="429">
        <v>14</v>
      </c>
      <c r="BD11" s="429">
        <v>19</v>
      </c>
      <c r="BF11" s="8">
        <v>1</v>
      </c>
      <c r="BG11" s="8"/>
      <c r="BH11" s="8"/>
      <c r="BJ11" s="8">
        <v>9</v>
      </c>
      <c r="BK11" s="18" t="s">
        <v>520</v>
      </c>
      <c r="BL11" s="8"/>
      <c r="BR11" s="8">
        <v>9</v>
      </c>
      <c r="BS11" s="18" t="s">
        <v>288</v>
      </c>
      <c r="BT11" s="8" t="s">
        <v>372</v>
      </c>
      <c r="BV11" s="8">
        <v>9</v>
      </c>
      <c r="BW11" s="18"/>
      <c r="BX11" s="8"/>
    </row>
    <row r="12" spans="1:76">
      <c r="B12" s="8">
        <v>10</v>
      </c>
      <c r="C12" s="18"/>
      <c r="D12" s="8"/>
      <c r="E12" s="3"/>
      <c r="F12" s="8">
        <v>1</v>
      </c>
      <c r="G12" s="12"/>
      <c r="H12" s="8"/>
      <c r="I12" s="3"/>
      <c r="J12" s="9">
        <v>10</v>
      </c>
      <c r="K12" s="9" t="s">
        <v>56</v>
      </c>
      <c r="L12" s="10" t="s">
        <v>55</v>
      </c>
      <c r="M12" s="3"/>
      <c r="N12" s="9">
        <v>10</v>
      </c>
      <c r="O12" s="400" t="s">
        <v>51</v>
      </c>
      <c r="P12" s="401" t="s">
        <v>49</v>
      </c>
      <c r="Q12" s="3"/>
      <c r="BB12" s="386">
        <v>10</v>
      </c>
      <c r="BC12" s="429">
        <v>15</v>
      </c>
      <c r="BD12" s="429">
        <v>20</v>
      </c>
      <c r="BF12" s="8">
        <v>2</v>
      </c>
      <c r="BG12" s="347" t="s">
        <v>364</v>
      </c>
      <c r="BH12" s="8"/>
      <c r="BJ12" s="8">
        <v>10</v>
      </c>
      <c r="BK12" s="18" t="s">
        <v>521</v>
      </c>
      <c r="BL12" s="8"/>
      <c r="BR12" s="8">
        <v>10</v>
      </c>
      <c r="BS12" s="18" t="s">
        <v>362</v>
      </c>
      <c r="BT12" s="8" t="s">
        <v>372</v>
      </c>
      <c r="BV12" s="8">
        <v>10</v>
      </c>
      <c r="BW12" s="18"/>
      <c r="BX12" s="8"/>
    </row>
    <row r="13" spans="1:76">
      <c r="B13" s="8" t="s">
        <v>452</v>
      </c>
      <c r="C13" s="18"/>
      <c r="D13" s="8"/>
      <c r="F13" s="8">
        <v>2</v>
      </c>
      <c r="G13" s="8" t="s">
        <v>29</v>
      </c>
      <c r="H13" s="8"/>
      <c r="J13" s="9">
        <v>11</v>
      </c>
      <c r="K13" s="9" t="s">
        <v>58</v>
      </c>
      <c r="L13" s="10" t="s">
        <v>57</v>
      </c>
      <c r="M13" s="3"/>
      <c r="N13" s="9">
        <v>11</v>
      </c>
      <c r="O13" s="400" t="s">
        <v>744</v>
      </c>
      <c r="P13" s="401" t="s">
        <v>745</v>
      </c>
      <c r="Q13" s="3"/>
      <c r="BB13" s="386">
        <v>11</v>
      </c>
      <c r="BC13" s="430">
        <v>16</v>
      </c>
      <c r="BD13" s="430">
        <v>21</v>
      </c>
      <c r="BF13" s="8">
        <v>3</v>
      </c>
      <c r="BG13" s="347" t="s">
        <v>365</v>
      </c>
      <c r="BH13" s="8"/>
      <c r="BJ13" s="8">
        <v>11</v>
      </c>
      <c r="BK13" s="18" t="s">
        <v>522</v>
      </c>
      <c r="BL13" s="8"/>
      <c r="BR13" s="8">
        <v>11</v>
      </c>
      <c r="BS13" s="18" t="s">
        <v>527</v>
      </c>
      <c r="BT13" s="8" t="s">
        <v>372</v>
      </c>
    </row>
    <row r="14" spans="1:76">
      <c r="B14" s="3"/>
      <c r="C14" s="21"/>
      <c r="D14" s="3"/>
      <c r="F14" s="8">
        <v>3</v>
      </c>
      <c r="G14" s="8" t="s">
        <v>171</v>
      </c>
      <c r="H14" s="8"/>
      <c r="J14" s="9">
        <v>12</v>
      </c>
      <c r="K14" s="9" t="s">
        <v>60</v>
      </c>
      <c r="L14" s="10" t="s">
        <v>59</v>
      </c>
      <c r="M14" s="3"/>
      <c r="N14" s="13"/>
      <c r="O14" s="13"/>
      <c r="P14" s="3"/>
      <c r="Q14" s="3"/>
      <c r="BB14" s="386">
        <v>12</v>
      </c>
      <c r="BC14" s="429">
        <v>17</v>
      </c>
      <c r="BD14" s="429">
        <v>22</v>
      </c>
      <c r="BF14" s="8">
        <v>4</v>
      </c>
      <c r="BG14" s="18"/>
      <c r="BH14" s="8"/>
      <c r="BJ14" s="8">
        <v>12</v>
      </c>
      <c r="BK14" s="18" t="s">
        <v>536</v>
      </c>
      <c r="BL14" s="8"/>
      <c r="BR14" s="8">
        <v>12</v>
      </c>
      <c r="BS14" s="18" t="s">
        <v>534</v>
      </c>
      <c r="BT14" s="8" t="s">
        <v>372</v>
      </c>
    </row>
    <row r="15" spans="1:76" ht="14.4">
      <c r="B15" s="467" t="s">
        <v>323</v>
      </c>
      <c r="C15" s="467"/>
      <c r="D15" s="467"/>
      <c r="E15" s="4"/>
      <c r="F15" s="4"/>
      <c r="G15" s="4"/>
      <c r="H15" s="4"/>
      <c r="I15" s="4"/>
      <c r="J15" s="9">
        <v>13</v>
      </c>
      <c r="K15" s="9" t="s">
        <v>62</v>
      </c>
      <c r="L15" s="10" t="s">
        <v>61</v>
      </c>
      <c r="M15" s="14"/>
      <c r="N15" s="13"/>
      <c r="O15" s="13"/>
      <c r="P15" s="3"/>
      <c r="Q15" s="3"/>
      <c r="BB15" s="386">
        <v>13</v>
      </c>
      <c r="BC15" s="429">
        <v>18</v>
      </c>
      <c r="BD15" s="429">
        <v>23</v>
      </c>
      <c r="BJ15" s="8">
        <v>13</v>
      </c>
      <c r="BL15" s="8"/>
      <c r="BR15" s="8">
        <v>13</v>
      </c>
      <c r="BS15" s="8" t="s">
        <v>572</v>
      </c>
      <c r="BT15" s="8" t="s">
        <v>372</v>
      </c>
      <c r="BV15" s="20" t="s">
        <v>546</v>
      </c>
      <c r="BW15" s="19"/>
      <c r="BX15" s="19"/>
    </row>
    <row r="16" spans="1:76" ht="14.4">
      <c r="B16" s="6" t="s">
        <v>23</v>
      </c>
      <c r="C16" s="6" t="s">
        <v>24</v>
      </c>
      <c r="D16" s="6" t="s">
        <v>6</v>
      </c>
      <c r="E16" s="15"/>
      <c r="F16" s="4"/>
      <c r="G16" s="4"/>
      <c r="H16" s="4"/>
      <c r="I16" s="15"/>
      <c r="J16" s="9">
        <v>14</v>
      </c>
      <c r="K16" s="9" t="s">
        <v>64</v>
      </c>
      <c r="L16" s="10" t="s">
        <v>63</v>
      </c>
      <c r="M16" s="3"/>
      <c r="N16" s="3"/>
      <c r="O16" s="3"/>
      <c r="P16" s="3"/>
      <c r="Q16" s="3"/>
      <c r="BB16" s="386">
        <v>14</v>
      </c>
      <c r="BC16" s="430">
        <v>19</v>
      </c>
      <c r="BD16" s="430">
        <v>24</v>
      </c>
      <c r="BJ16" s="8">
        <v>14</v>
      </c>
      <c r="BK16" s="18"/>
      <c r="BL16" s="8"/>
      <c r="BR16" s="8">
        <v>14</v>
      </c>
      <c r="BS16" s="8" t="s">
        <v>641</v>
      </c>
      <c r="BT16" s="8" t="s">
        <v>372</v>
      </c>
      <c r="BV16" s="6" t="s">
        <v>23</v>
      </c>
      <c r="BW16" s="6" t="s">
        <v>24</v>
      </c>
      <c r="BX16" s="6" t="s">
        <v>6</v>
      </c>
    </row>
    <row r="17" spans="2:76" ht="14.4">
      <c r="B17" s="8">
        <v>1</v>
      </c>
      <c r="C17" s="18"/>
      <c r="D17" s="8"/>
      <c r="E17" s="3"/>
      <c r="F17" s="468" t="s">
        <v>172</v>
      </c>
      <c r="G17" s="468"/>
      <c r="H17" s="468"/>
      <c r="I17" s="3"/>
      <c r="J17" s="9">
        <v>15</v>
      </c>
      <c r="K17" s="9" t="s">
        <v>66</v>
      </c>
      <c r="L17" s="10" t="s">
        <v>65</v>
      </c>
      <c r="M17" s="3"/>
      <c r="N17" s="3"/>
      <c r="O17" s="3"/>
      <c r="P17" s="3"/>
      <c r="Q17" s="3"/>
      <c r="BB17" s="386">
        <v>15</v>
      </c>
      <c r="BC17" s="429">
        <v>20</v>
      </c>
      <c r="BD17" s="429">
        <v>25</v>
      </c>
      <c r="BJ17" s="8">
        <v>15</v>
      </c>
      <c r="BK17" s="18"/>
      <c r="BL17" s="8"/>
      <c r="BR17" s="8">
        <v>15</v>
      </c>
      <c r="BS17" s="8" t="s">
        <v>743</v>
      </c>
      <c r="BT17" s="8" t="s">
        <v>372</v>
      </c>
      <c r="BV17" s="8">
        <v>1</v>
      </c>
      <c r="BW17" s="347" t="s">
        <v>618</v>
      </c>
      <c r="BX17" s="8"/>
    </row>
    <row r="18" spans="2:76">
      <c r="B18" s="8">
        <v>2</v>
      </c>
      <c r="C18" s="380" t="s">
        <v>928</v>
      </c>
      <c r="D18" s="8"/>
      <c r="F18" s="6" t="s">
        <v>23</v>
      </c>
      <c r="G18" s="6" t="s">
        <v>24</v>
      </c>
      <c r="H18" s="6" t="s">
        <v>6</v>
      </c>
      <c r="J18" s="9">
        <v>16</v>
      </c>
      <c r="K18" s="9" t="s">
        <v>68</v>
      </c>
      <c r="L18" s="10" t="s">
        <v>67</v>
      </c>
      <c r="M18" s="3"/>
      <c r="N18" s="3"/>
      <c r="O18" s="3"/>
      <c r="P18" s="3"/>
      <c r="Q18" s="3"/>
      <c r="BB18" s="386">
        <v>16</v>
      </c>
      <c r="BC18" s="429">
        <v>21</v>
      </c>
      <c r="BD18" s="429">
        <v>26</v>
      </c>
      <c r="BJ18" s="8">
        <v>16</v>
      </c>
      <c r="BK18" s="18"/>
      <c r="BL18" s="8"/>
      <c r="BR18" s="8">
        <v>16</v>
      </c>
      <c r="BS18" s="8" t="s">
        <v>888</v>
      </c>
      <c r="BT18" s="8" t="s">
        <v>372</v>
      </c>
      <c r="BV18" s="8">
        <v>2</v>
      </c>
      <c r="BW18" s="347" t="s">
        <v>628</v>
      </c>
      <c r="BX18" s="8"/>
    </row>
    <row r="19" spans="2:76">
      <c r="B19" s="8">
        <v>3</v>
      </c>
      <c r="C19" s="380" t="s">
        <v>922</v>
      </c>
      <c r="D19" s="8"/>
      <c r="F19" s="8">
        <v>1</v>
      </c>
      <c r="G19" s="8"/>
      <c r="H19" s="8"/>
      <c r="J19" s="9">
        <v>17</v>
      </c>
      <c r="K19" s="9" t="s">
        <v>70</v>
      </c>
      <c r="L19" s="10" t="s">
        <v>69</v>
      </c>
      <c r="M19" s="3"/>
      <c r="N19" s="3"/>
      <c r="BB19" s="386">
        <v>17</v>
      </c>
      <c r="BC19" s="430">
        <v>22</v>
      </c>
      <c r="BD19" s="430">
        <v>27</v>
      </c>
      <c r="BJ19" s="8">
        <v>17</v>
      </c>
      <c r="BK19" s="18"/>
      <c r="BL19" s="8"/>
      <c r="BR19" s="381">
        <v>17</v>
      </c>
      <c r="BS19" s="381" t="s">
        <v>924</v>
      </c>
      <c r="BT19" s="381" t="s">
        <v>372</v>
      </c>
      <c r="BV19" s="8">
        <v>3</v>
      </c>
      <c r="BW19" s="18" t="s">
        <v>547</v>
      </c>
      <c r="BX19" s="8"/>
    </row>
    <row r="20" spans="2:76" ht="14.4">
      <c r="B20" s="8">
        <v>4</v>
      </c>
      <c r="C20" s="380" t="s">
        <v>889</v>
      </c>
      <c r="D20" s="8"/>
      <c r="E20" s="16"/>
      <c r="F20" s="8">
        <v>2</v>
      </c>
      <c r="G20" s="18" t="s">
        <v>173</v>
      </c>
      <c r="H20" s="8"/>
      <c r="I20" s="16"/>
      <c r="J20" s="9">
        <v>18</v>
      </c>
      <c r="K20" s="9" t="s">
        <v>72</v>
      </c>
      <c r="L20" s="10" t="s">
        <v>71</v>
      </c>
      <c r="M20" s="3"/>
      <c r="N20" s="3"/>
      <c r="Z20" s="482" t="s">
        <v>228</v>
      </c>
      <c r="AA20" s="482"/>
      <c r="AB20" s="482"/>
      <c r="BB20" s="386">
        <v>18</v>
      </c>
      <c r="BC20" s="429">
        <v>23</v>
      </c>
      <c r="BD20" s="429">
        <v>28</v>
      </c>
      <c r="BJ20" s="8">
        <v>18</v>
      </c>
      <c r="BK20" s="18"/>
      <c r="BL20" s="8"/>
      <c r="BV20" s="8">
        <v>4</v>
      </c>
      <c r="BW20" s="347"/>
      <c r="BX20" s="8"/>
    </row>
    <row r="21" spans="2:76">
      <c r="B21" s="8">
        <v>5</v>
      </c>
      <c r="C21" s="347"/>
      <c r="D21" s="8"/>
      <c r="E21" s="15"/>
      <c r="F21" s="8">
        <v>3</v>
      </c>
      <c r="G21" s="18" t="s">
        <v>174</v>
      </c>
      <c r="H21" s="8"/>
      <c r="I21" s="15"/>
      <c r="J21" s="9">
        <v>19</v>
      </c>
      <c r="K21" s="9" t="s">
        <v>74</v>
      </c>
      <c r="L21" s="10" t="s">
        <v>73</v>
      </c>
      <c r="M21" s="3"/>
      <c r="N21" s="3"/>
      <c r="Z21" s="6" t="s">
        <v>23</v>
      </c>
      <c r="AA21" s="6" t="s">
        <v>24</v>
      </c>
      <c r="AB21" s="6" t="s">
        <v>6</v>
      </c>
      <c r="BB21" s="386">
        <v>19</v>
      </c>
      <c r="BC21" s="429">
        <v>24</v>
      </c>
      <c r="BD21" s="429">
        <v>29</v>
      </c>
      <c r="BJ21" s="8">
        <v>19</v>
      </c>
      <c r="BK21" s="18"/>
      <c r="BL21" s="8"/>
      <c r="BV21" s="8">
        <v>5</v>
      </c>
      <c r="BW21" s="18"/>
      <c r="BX21" s="8"/>
    </row>
    <row r="22" spans="2:76">
      <c r="B22" s="8">
        <v>6</v>
      </c>
      <c r="C22" s="347"/>
      <c r="D22" s="8"/>
      <c r="E22" s="3"/>
      <c r="F22" s="15"/>
      <c r="G22" s="15"/>
      <c r="H22" s="15"/>
      <c r="I22" s="3"/>
      <c r="J22" s="9">
        <v>20</v>
      </c>
      <c r="K22" s="9" t="s">
        <v>76</v>
      </c>
      <c r="L22" s="10" t="s">
        <v>75</v>
      </c>
      <c r="M22" s="3"/>
      <c r="N22" s="3"/>
      <c r="Z22" s="8">
        <v>1</v>
      </c>
      <c r="AA22" s="8" t="s">
        <v>614</v>
      </c>
      <c r="AB22" s="8"/>
      <c r="BB22" s="386">
        <v>20</v>
      </c>
      <c r="BC22" s="430">
        <v>25</v>
      </c>
      <c r="BD22" s="430">
        <v>30</v>
      </c>
      <c r="BJ22" s="8">
        <v>20</v>
      </c>
      <c r="BK22" s="18"/>
      <c r="BL22" s="8"/>
      <c r="BV22" s="8">
        <v>6</v>
      </c>
      <c r="BW22" s="347"/>
      <c r="BX22" s="8"/>
    </row>
    <row r="23" spans="2:76" ht="14.4">
      <c r="B23" s="8">
        <v>7</v>
      </c>
      <c r="C23" s="18"/>
      <c r="D23" s="8"/>
      <c r="E23" s="3"/>
      <c r="F23" s="15"/>
      <c r="G23" s="15"/>
      <c r="H23" s="15"/>
      <c r="I23" s="3"/>
      <c r="J23" s="9">
        <v>21</v>
      </c>
      <c r="K23" s="9" t="s">
        <v>78</v>
      </c>
      <c r="L23" s="10" t="s">
        <v>77</v>
      </c>
      <c r="M23" s="3"/>
      <c r="N23" s="482" t="s">
        <v>578</v>
      </c>
      <c r="O23" s="482"/>
      <c r="P23" s="483"/>
      <c r="V23" s="3"/>
      <c r="Z23" s="8">
        <v>2</v>
      </c>
      <c r="AA23" s="347" t="s">
        <v>636</v>
      </c>
      <c r="AB23" s="8"/>
      <c r="BB23" s="386">
        <v>21</v>
      </c>
      <c r="BC23" s="429">
        <v>26</v>
      </c>
      <c r="BD23" s="429">
        <v>31</v>
      </c>
      <c r="BV23" s="8">
        <v>7</v>
      </c>
      <c r="BW23" s="18"/>
      <c r="BX23" s="8"/>
    </row>
    <row r="24" spans="2:76" ht="14.4">
      <c r="B24" s="8">
        <v>8</v>
      </c>
      <c r="C24" s="18"/>
      <c r="D24" s="8"/>
      <c r="E24" s="3"/>
      <c r="F24" s="467" t="s">
        <v>170</v>
      </c>
      <c r="G24" s="467"/>
      <c r="H24" s="467"/>
      <c r="I24" s="3"/>
      <c r="J24" s="9">
        <v>22</v>
      </c>
      <c r="K24" s="9" t="s">
        <v>80</v>
      </c>
      <c r="L24" s="10" t="s">
        <v>79</v>
      </c>
      <c r="M24" s="3"/>
      <c r="N24" s="6" t="s">
        <v>23</v>
      </c>
      <c r="O24" s="6" t="s">
        <v>24</v>
      </c>
      <c r="P24" s="484" t="s">
        <v>6</v>
      </c>
      <c r="Q24" s="484"/>
      <c r="R24" s="484"/>
      <c r="S24" s="484"/>
      <c r="T24" s="484"/>
      <c r="U24" s="484"/>
      <c r="V24" s="484"/>
      <c r="W24" s="484"/>
      <c r="Z24" s="8">
        <v>3</v>
      </c>
      <c r="AA24" s="347" t="s">
        <v>684</v>
      </c>
      <c r="AB24" s="8"/>
      <c r="BB24" s="386">
        <v>22</v>
      </c>
      <c r="BC24" s="429">
        <v>27</v>
      </c>
      <c r="BD24" s="429">
        <v>32</v>
      </c>
      <c r="BV24" s="8">
        <v>8</v>
      </c>
      <c r="BW24" s="18"/>
      <c r="BX24" s="8"/>
    </row>
    <row r="25" spans="2:76">
      <c r="B25" s="8">
        <v>9</v>
      </c>
      <c r="C25" s="18"/>
      <c r="D25" s="8"/>
      <c r="F25" s="6" t="s">
        <v>23</v>
      </c>
      <c r="G25" s="6" t="s">
        <v>24</v>
      </c>
      <c r="H25" s="6" t="s">
        <v>6</v>
      </c>
      <c r="J25" s="9">
        <v>23</v>
      </c>
      <c r="K25" s="9" t="s">
        <v>82</v>
      </c>
      <c r="L25" s="10" t="s">
        <v>81</v>
      </c>
      <c r="M25" s="3"/>
      <c r="N25" s="8">
        <v>1</v>
      </c>
      <c r="O25" s="8"/>
      <c r="P25" s="485"/>
      <c r="Q25" s="485"/>
      <c r="R25" s="485"/>
      <c r="S25" s="485"/>
      <c r="T25" s="485"/>
      <c r="U25" s="485"/>
      <c r="V25" s="485"/>
      <c r="W25" s="485"/>
      <c r="Z25" s="8">
        <v>4</v>
      </c>
      <c r="AA25" s="347" t="s">
        <v>620</v>
      </c>
      <c r="AB25" s="8" t="s">
        <v>621</v>
      </c>
      <c r="BB25" s="386">
        <v>23</v>
      </c>
      <c r="BC25" s="430">
        <v>28</v>
      </c>
      <c r="BD25" s="430">
        <v>33</v>
      </c>
      <c r="BV25" s="8">
        <v>9</v>
      </c>
      <c r="BW25" s="18"/>
      <c r="BX25" s="8"/>
    </row>
    <row r="26" spans="2:76">
      <c r="B26" s="8" t="s">
        <v>453</v>
      </c>
      <c r="C26" s="18"/>
      <c r="D26" s="8"/>
      <c r="F26" s="8">
        <v>1</v>
      </c>
      <c r="G26" s="8"/>
      <c r="H26" s="8"/>
      <c r="J26" s="9">
        <v>24</v>
      </c>
      <c r="K26" s="9" t="s">
        <v>84</v>
      </c>
      <c r="L26" s="10" t="s">
        <v>83</v>
      </c>
      <c r="M26" s="3"/>
      <c r="N26" s="8">
        <v>2</v>
      </c>
      <c r="O26" s="8" t="s">
        <v>662</v>
      </c>
      <c r="P26" s="485" t="s">
        <v>663</v>
      </c>
      <c r="Q26" s="485"/>
      <c r="R26" s="485"/>
      <c r="S26" s="485"/>
      <c r="T26" s="485"/>
      <c r="U26" s="485"/>
      <c r="V26" s="485"/>
      <c r="W26" s="485"/>
      <c r="Z26" s="8">
        <v>5</v>
      </c>
      <c r="AA26" s="18"/>
      <c r="AB26" s="8"/>
      <c r="BB26" s="386">
        <v>24</v>
      </c>
      <c r="BC26" s="429">
        <v>29</v>
      </c>
      <c r="BD26" s="429">
        <v>34</v>
      </c>
      <c r="BV26" s="8">
        <v>10</v>
      </c>
      <c r="BW26" s="18"/>
      <c r="BX26" s="8"/>
    </row>
    <row r="27" spans="2:76">
      <c r="F27" s="8">
        <v>2</v>
      </c>
      <c r="G27" s="382">
        <v>45748</v>
      </c>
      <c r="H27" s="11" t="s">
        <v>367</v>
      </c>
      <c r="J27" s="9">
        <v>25</v>
      </c>
      <c r="K27" s="9" t="s">
        <v>86</v>
      </c>
      <c r="L27" s="10" t="s">
        <v>85</v>
      </c>
      <c r="M27" s="3"/>
      <c r="N27" s="8">
        <v>3</v>
      </c>
      <c r="O27" s="8" t="s">
        <v>642</v>
      </c>
      <c r="P27" s="469" t="s">
        <v>934</v>
      </c>
      <c r="Q27" s="470"/>
      <c r="R27" s="470"/>
      <c r="S27" s="470"/>
      <c r="T27" s="470"/>
      <c r="U27" s="470"/>
      <c r="V27" s="470"/>
      <c r="W27" s="471"/>
      <c r="BB27" s="386">
        <v>25</v>
      </c>
      <c r="BC27" s="429">
        <v>30</v>
      </c>
      <c r="BD27" s="429">
        <v>35</v>
      </c>
    </row>
    <row r="28" spans="2:76" ht="14.4">
      <c r="B28" s="20" t="s">
        <v>227</v>
      </c>
      <c r="C28" s="19"/>
      <c r="D28" s="19"/>
      <c r="F28" s="15"/>
      <c r="G28" s="15"/>
      <c r="H28" s="15"/>
      <c r="J28" s="9">
        <v>26</v>
      </c>
      <c r="K28" s="9" t="s">
        <v>88</v>
      </c>
      <c r="L28" s="10" t="s">
        <v>87</v>
      </c>
      <c r="M28" s="3"/>
      <c r="N28" s="8">
        <v>4</v>
      </c>
      <c r="O28" s="8" t="s">
        <v>643</v>
      </c>
      <c r="P28" s="469" t="s">
        <v>665</v>
      </c>
      <c r="Q28" s="470"/>
      <c r="R28" s="470"/>
      <c r="S28" s="470"/>
      <c r="T28" s="470"/>
      <c r="U28" s="470"/>
      <c r="V28" s="470"/>
      <c r="W28" s="471"/>
      <c r="BB28" s="386">
        <v>26</v>
      </c>
      <c r="BC28" s="430">
        <v>31</v>
      </c>
      <c r="BD28" s="430">
        <v>36</v>
      </c>
    </row>
    <row r="29" spans="2:76" ht="14.4">
      <c r="B29" s="6" t="s">
        <v>23</v>
      </c>
      <c r="C29" s="6" t="s">
        <v>24</v>
      </c>
      <c r="D29" s="6" t="s">
        <v>6</v>
      </c>
      <c r="F29" s="3"/>
      <c r="G29" s="3"/>
      <c r="H29" s="3"/>
      <c r="J29" s="9">
        <v>27</v>
      </c>
      <c r="K29" s="9" t="s">
        <v>90</v>
      </c>
      <c r="L29" s="10" t="s">
        <v>89</v>
      </c>
      <c r="M29" s="3"/>
      <c r="N29" s="8">
        <v>5</v>
      </c>
      <c r="O29" s="8" t="s">
        <v>666</v>
      </c>
      <c r="P29" s="469" t="s">
        <v>935</v>
      </c>
      <c r="Q29" s="470"/>
      <c r="R29" s="470"/>
      <c r="S29" s="470"/>
      <c r="T29" s="470"/>
      <c r="U29" s="470"/>
      <c r="V29" s="470"/>
      <c r="W29" s="471"/>
      <c r="BB29" s="386">
        <v>27</v>
      </c>
      <c r="BC29" s="429">
        <v>32</v>
      </c>
      <c r="BD29" s="429">
        <v>37</v>
      </c>
      <c r="BR29" s="20" t="s">
        <v>802</v>
      </c>
      <c r="BS29" s="4"/>
    </row>
    <row r="30" spans="2:76">
      <c r="B30" s="8">
        <v>1</v>
      </c>
      <c r="C30" s="8"/>
      <c r="D30" s="8"/>
      <c r="F30" s="3"/>
      <c r="G30" s="3"/>
      <c r="H30" s="3"/>
      <c r="J30" s="9">
        <v>28</v>
      </c>
      <c r="K30" s="9" t="s">
        <v>92</v>
      </c>
      <c r="L30" s="10" t="s">
        <v>91</v>
      </c>
      <c r="M30" s="3"/>
      <c r="N30" s="8">
        <v>6</v>
      </c>
      <c r="O30" s="8" t="s">
        <v>683</v>
      </c>
      <c r="P30" s="469" t="s">
        <v>936</v>
      </c>
      <c r="Q30" s="470"/>
      <c r="R30" s="470"/>
      <c r="S30" s="470"/>
      <c r="T30" s="470"/>
      <c r="U30" s="470"/>
      <c r="V30" s="470"/>
      <c r="W30" s="471"/>
      <c r="BB30" s="386">
        <v>28</v>
      </c>
      <c r="BC30" s="429">
        <v>33</v>
      </c>
      <c r="BD30" s="429">
        <v>38</v>
      </c>
      <c r="BR30" s="6" t="s">
        <v>23</v>
      </c>
      <c r="BS30" s="484" t="s">
        <v>803</v>
      </c>
      <c r="BT30" s="484"/>
      <c r="BU30" s="484"/>
      <c r="BV30" s="6"/>
      <c r="BW30" s="6" t="s">
        <v>804</v>
      </c>
      <c r="BX30" s="6" t="s">
        <v>6</v>
      </c>
    </row>
    <row r="31" spans="2:76">
      <c r="B31" s="8">
        <v>2</v>
      </c>
      <c r="C31" s="380" t="s">
        <v>922</v>
      </c>
      <c r="D31" s="381" t="s">
        <v>890</v>
      </c>
      <c r="F31" s="3"/>
      <c r="G31" s="3"/>
      <c r="H31" s="3"/>
      <c r="J31" s="9">
        <v>29</v>
      </c>
      <c r="K31" s="9" t="s">
        <v>94</v>
      </c>
      <c r="L31" s="10" t="s">
        <v>93</v>
      </c>
      <c r="M31" s="3"/>
      <c r="N31" s="8">
        <v>7</v>
      </c>
      <c r="O31" s="8" t="s">
        <v>881</v>
      </c>
      <c r="P31" s="469" t="s">
        <v>883</v>
      </c>
      <c r="Q31" s="470"/>
      <c r="R31" s="470"/>
      <c r="S31" s="470"/>
      <c r="T31" s="470"/>
      <c r="U31" s="470"/>
      <c r="V31" s="470"/>
      <c r="W31" s="471"/>
      <c r="BB31" s="386">
        <v>29</v>
      </c>
      <c r="BC31" s="430">
        <v>34</v>
      </c>
      <c r="BD31" s="430">
        <v>39</v>
      </c>
      <c r="BR31" s="8">
        <v>1</v>
      </c>
      <c r="BS31" s="486" t="s">
        <v>805</v>
      </c>
      <c r="BT31" s="486"/>
      <c r="BU31" s="486"/>
      <c r="BV31" s="8">
        <v>1</v>
      </c>
      <c r="BW31" s="412" t="s">
        <v>806</v>
      </c>
      <c r="BX31" s="8"/>
    </row>
    <row r="32" spans="2:76">
      <c r="B32" s="8">
        <v>3</v>
      </c>
      <c r="C32" s="380" t="s">
        <v>923</v>
      </c>
      <c r="D32" s="381" t="s">
        <v>927</v>
      </c>
      <c r="F32" s="3"/>
      <c r="G32" s="3"/>
      <c r="H32" s="3"/>
      <c r="J32" s="9">
        <v>30</v>
      </c>
      <c r="K32" s="9" t="s">
        <v>96</v>
      </c>
      <c r="L32" s="10" t="s">
        <v>95</v>
      </c>
      <c r="M32" s="3"/>
      <c r="N32" s="8">
        <v>8</v>
      </c>
      <c r="O32" s="8" t="s">
        <v>644</v>
      </c>
      <c r="P32" s="469" t="s">
        <v>645</v>
      </c>
      <c r="Q32" s="470"/>
      <c r="R32" s="470"/>
      <c r="S32" s="470"/>
      <c r="T32" s="470"/>
      <c r="U32" s="470"/>
      <c r="V32" s="470"/>
      <c r="W32" s="471"/>
      <c r="BB32" s="386">
        <v>30</v>
      </c>
      <c r="BC32" s="429">
        <v>35</v>
      </c>
      <c r="BD32" s="429">
        <v>40</v>
      </c>
      <c r="BR32" s="8">
        <v>2</v>
      </c>
      <c r="BS32" s="486" t="s">
        <v>807</v>
      </c>
      <c r="BT32" s="486"/>
      <c r="BU32" s="486"/>
      <c r="BV32" s="8">
        <v>1</v>
      </c>
      <c r="BW32" s="412" t="s">
        <v>808</v>
      </c>
      <c r="BX32" s="8"/>
    </row>
    <row r="33" spans="1:76">
      <c r="B33" s="8">
        <v>4</v>
      </c>
      <c r="C33" s="380" t="s">
        <v>925</v>
      </c>
      <c r="D33" s="381" t="s">
        <v>926</v>
      </c>
      <c r="F33" s="3"/>
      <c r="G33" s="3"/>
      <c r="H33" s="3"/>
      <c r="J33" s="9">
        <v>31</v>
      </c>
      <c r="K33" s="9" t="s">
        <v>98</v>
      </c>
      <c r="L33" s="10" t="s">
        <v>97</v>
      </c>
      <c r="M33" s="3"/>
      <c r="N33" s="8">
        <v>9</v>
      </c>
      <c r="O33" s="8" t="s">
        <v>880</v>
      </c>
      <c r="P33" s="469" t="s">
        <v>882</v>
      </c>
      <c r="Q33" s="470"/>
      <c r="R33" s="470"/>
      <c r="S33" s="470"/>
      <c r="T33" s="470"/>
      <c r="U33" s="470"/>
      <c r="V33" s="470"/>
      <c r="W33" s="471"/>
      <c r="BB33" s="386">
        <v>31</v>
      </c>
      <c r="BC33" s="429">
        <v>36</v>
      </c>
      <c r="BD33" s="429">
        <v>41</v>
      </c>
      <c r="BR33" s="8">
        <v>3</v>
      </c>
      <c r="BS33" s="486"/>
      <c r="BT33" s="486"/>
      <c r="BU33" s="486"/>
      <c r="BV33" s="8"/>
      <c r="BW33" s="413"/>
      <c r="BX33" s="8"/>
    </row>
    <row r="34" spans="1:76">
      <c r="B34" s="8">
        <v>5</v>
      </c>
      <c r="C34" s="18"/>
      <c r="D34" s="8"/>
      <c r="F34" s="3"/>
      <c r="G34" s="3"/>
      <c r="H34" s="3"/>
      <c r="J34" s="9">
        <v>32</v>
      </c>
      <c r="K34" s="9" t="s">
        <v>100</v>
      </c>
      <c r="L34" s="10" t="s">
        <v>99</v>
      </c>
      <c r="M34" s="3"/>
      <c r="N34" s="8">
        <v>10</v>
      </c>
      <c r="O34" s="347" t="s">
        <v>646</v>
      </c>
      <c r="P34" s="469" t="s">
        <v>937</v>
      </c>
      <c r="Q34" s="470"/>
      <c r="R34" s="470"/>
      <c r="S34" s="470"/>
      <c r="T34" s="470"/>
      <c r="U34" s="470"/>
      <c r="V34" s="470"/>
      <c r="W34" s="471"/>
      <c r="BB34" s="386">
        <v>32</v>
      </c>
      <c r="BC34" s="430">
        <v>37</v>
      </c>
      <c r="BD34" s="430">
        <v>42</v>
      </c>
      <c r="BR34" s="8">
        <v>4</v>
      </c>
      <c r="BS34" s="486"/>
      <c r="BT34" s="486"/>
      <c r="BU34" s="486"/>
      <c r="BV34" s="8">
        <v>2</v>
      </c>
      <c r="BW34" s="412" t="s">
        <v>809</v>
      </c>
      <c r="BX34" s="8"/>
    </row>
    <row r="35" spans="1:76">
      <c r="B35" s="8">
        <v>6</v>
      </c>
      <c r="C35" s="18"/>
      <c r="D35" s="8"/>
      <c r="F35" s="3"/>
      <c r="G35" s="3"/>
      <c r="H35" s="3"/>
      <c r="J35" s="9">
        <v>33</v>
      </c>
      <c r="K35" s="9" t="s">
        <v>102</v>
      </c>
      <c r="L35" s="10" t="s">
        <v>101</v>
      </c>
      <c r="M35" s="3"/>
      <c r="N35" s="8">
        <v>11</v>
      </c>
      <c r="O35" s="8" t="s">
        <v>647</v>
      </c>
      <c r="P35" s="469" t="s">
        <v>938</v>
      </c>
      <c r="Q35" s="470"/>
      <c r="R35" s="470"/>
      <c r="S35" s="470"/>
      <c r="T35" s="470"/>
      <c r="U35" s="470"/>
      <c r="V35" s="470"/>
      <c r="W35" s="471"/>
      <c r="BB35" s="386">
        <v>33</v>
      </c>
      <c r="BC35" s="429">
        <v>38</v>
      </c>
      <c r="BD35" s="429">
        <v>43</v>
      </c>
      <c r="BR35" s="8">
        <v>5</v>
      </c>
      <c r="BS35" s="486"/>
      <c r="BT35" s="486"/>
      <c r="BU35" s="486"/>
      <c r="BV35" s="8">
        <v>2</v>
      </c>
      <c r="BW35" s="412" t="s">
        <v>810</v>
      </c>
      <c r="BX35" s="8"/>
    </row>
    <row r="36" spans="1:76">
      <c r="B36" s="8">
        <v>7</v>
      </c>
      <c r="C36" s="18"/>
      <c r="D36" s="8"/>
      <c r="F36" s="3"/>
      <c r="G36" s="3"/>
      <c r="H36" s="3"/>
      <c r="J36" s="9">
        <v>34</v>
      </c>
      <c r="K36" s="9" t="s">
        <v>104</v>
      </c>
      <c r="L36" s="10" t="s">
        <v>103</v>
      </c>
      <c r="M36" s="3"/>
      <c r="N36" s="8">
        <v>12</v>
      </c>
      <c r="O36" s="8" t="s">
        <v>648</v>
      </c>
      <c r="P36" s="469" t="s">
        <v>940</v>
      </c>
      <c r="Q36" s="470"/>
      <c r="R36" s="470"/>
      <c r="S36" s="470"/>
      <c r="T36" s="470"/>
      <c r="U36" s="470"/>
      <c r="V36" s="470"/>
      <c r="W36" s="471"/>
      <c r="BB36" s="386">
        <v>34</v>
      </c>
      <c r="BC36" s="429">
        <v>39</v>
      </c>
      <c r="BD36" s="429">
        <v>44</v>
      </c>
      <c r="BR36" s="8">
        <v>6</v>
      </c>
      <c r="BS36" s="487"/>
      <c r="BT36" s="488"/>
      <c r="BU36" s="489"/>
      <c r="BV36" s="8"/>
      <c r="BW36" s="412"/>
      <c r="BX36" s="8"/>
    </row>
    <row r="37" spans="1:76">
      <c r="B37" s="8">
        <v>8</v>
      </c>
      <c r="C37" s="18"/>
      <c r="D37" s="8"/>
      <c r="F37" s="3"/>
      <c r="G37" s="3"/>
      <c r="H37" s="3"/>
      <c r="J37" s="9">
        <v>35</v>
      </c>
      <c r="K37" s="9" t="s">
        <v>106</v>
      </c>
      <c r="L37" s="10" t="s">
        <v>105</v>
      </c>
      <c r="M37" s="3"/>
      <c r="N37" s="8">
        <v>13</v>
      </c>
      <c r="O37" s="8" t="s">
        <v>879</v>
      </c>
      <c r="P37" s="469" t="s">
        <v>939</v>
      </c>
      <c r="Q37" s="470"/>
      <c r="R37" s="470"/>
      <c r="S37" s="470"/>
      <c r="T37" s="470"/>
      <c r="U37" s="470"/>
      <c r="V37" s="470"/>
      <c r="W37" s="471"/>
      <c r="BB37" s="386">
        <v>35</v>
      </c>
      <c r="BC37" s="430">
        <v>40</v>
      </c>
      <c r="BD37" s="430">
        <v>45</v>
      </c>
    </row>
    <row r="38" spans="1:76">
      <c r="B38" s="8">
        <v>9</v>
      </c>
      <c r="C38" s="18"/>
      <c r="D38" s="8"/>
      <c r="F38" s="3"/>
      <c r="G38" s="3"/>
      <c r="H38" s="3"/>
      <c r="J38" s="9">
        <v>36</v>
      </c>
      <c r="K38" s="9" t="s">
        <v>108</v>
      </c>
      <c r="L38" s="10" t="s">
        <v>107</v>
      </c>
      <c r="M38" s="3"/>
      <c r="N38" s="8">
        <v>14</v>
      </c>
      <c r="O38" s="8" t="s">
        <v>649</v>
      </c>
      <c r="P38" s="469" t="s">
        <v>941</v>
      </c>
      <c r="Q38" s="470"/>
      <c r="R38" s="470"/>
      <c r="S38" s="470"/>
      <c r="T38" s="470"/>
      <c r="U38" s="470"/>
      <c r="V38" s="470"/>
      <c r="W38" s="471"/>
      <c r="BB38" s="386">
        <v>36</v>
      </c>
      <c r="BC38" s="429">
        <v>41</v>
      </c>
      <c r="BD38" s="429">
        <v>46</v>
      </c>
    </row>
    <row r="39" spans="1:76" ht="14.4">
      <c r="B39" s="8">
        <v>10</v>
      </c>
      <c r="C39" s="18"/>
      <c r="D39" s="8"/>
      <c r="F39" s="3"/>
      <c r="G39" s="3"/>
      <c r="H39" s="3"/>
      <c r="J39" s="9">
        <v>37</v>
      </c>
      <c r="K39" s="9" t="s">
        <v>110</v>
      </c>
      <c r="L39" s="10" t="s">
        <v>109</v>
      </c>
      <c r="M39" s="3"/>
      <c r="N39" s="8">
        <v>15</v>
      </c>
      <c r="O39" s="8" t="s">
        <v>650</v>
      </c>
      <c r="P39" s="469" t="s">
        <v>942</v>
      </c>
      <c r="Q39" s="470"/>
      <c r="R39" s="470"/>
      <c r="S39" s="470"/>
      <c r="T39" s="470"/>
      <c r="U39" s="470"/>
      <c r="V39" s="470"/>
      <c r="W39" s="471"/>
      <c r="BB39" s="386">
        <v>37</v>
      </c>
      <c r="BC39" s="429">
        <v>42</v>
      </c>
      <c r="BD39" s="429">
        <v>47</v>
      </c>
      <c r="BR39" s="20" t="s">
        <v>811</v>
      </c>
    </row>
    <row r="40" spans="1:76">
      <c r="B40" s="8">
        <v>11</v>
      </c>
      <c r="C40" s="18"/>
      <c r="D40" s="8"/>
      <c r="F40" s="3"/>
      <c r="G40" s="3"/>
      <c r="H40" s="3"/>
      <c r="J40" s="9">
        <v>38</v>
      </c>
      <c r="K40" s="9" t="s">
        <v>112</v>
      </c>
      <c r="L40" s="10" t="s">
        <v>111</v>
      </c>
      <c r="M40" s="3"/>
      <c r="N40" s="8">
        <v>16</v>
      </c>
      <c r="O40" s="8" t="s">
        <v>878</v>
      </c>
      <c r="P40" s="469" t="s">
        <v>943</v>
      </c>
      <c r="Q40" s="470"/>
      <c r="R40" s="470"/>
      <c r="S40" s="470"/>
      <c r="T40" s="470"/>
      <c r="U40" s="470"/>
      <c r="V40" s="470"/>
      <c r="W40" s="471"/>
      <c r="BB40" s="386">
        <v>38</v>
      </c>
      <c r="BC40" s="430">
        <v>43</v>
      </c>
      <c r="BD40" s="430">
        <v>48</v>
      </c>
      <c r="BR40" s="6" t="s">
        <v>23</v>
      </c>
      <c r="BS40" s="484" t="s">
        <v>24</v>
      </c>
      <c r="BT40" s="484"/>
      <c r="BU40" s="484"/>
      <c r="BV40" s="484"/>
      <c r="BW40" s="484"/>
    </row>
    <row r="41" spans="1:76">
      <c r="B41" s="8">
        <v>12</v>
      </c>
      <c r="C41" s="18"/>
      <c r="D41" s="8"/>
      <c r="F41" s="3"/>
      <c r="G41" s="3"/>
      <c r="H41" s="3"/>
      <c r="J41" s="9">
        <v>39</v>
      </c>
      <c r="K41" s="9" t="s">
        <v>114</v>
      </c>
      <c r="L41" s="10" t="s">
        <v>113</v>
      </c>
      <c r="M41" s="3"/>
      <c r="N41" s="8">
        <v>17</v>
      </c>
      <c r="O41" s="8" t="s">
        <v>651</v>
      </c>
      <c r="P41" s="469" t="s">
        <v>944</v>
      </c>
      <c r="Q41" s="470"/>
      <c r="R41" s="470"/>
      <c r="S41" s="470"/>
      <c r="T41" s="470"/>
      <c r="U41" s="470"/>
      <c r="V41" s="470"/>
      <c r="W41" s="471"/>
      <c r="BB41" s="386">
        <v>39</v>
      </c>
      <c r="BC41" s="429">
        <v>44</v>
      </c>
      <c r="BD41" s="429">
        <v>49</v>
      </c>
      <c r="BR41" s="8">
        <v>1</v>
      </c>
      <c r="BS41" s="486" t="s">
        <v>812</v>
      </c>
      <c r="BT41" s="486"/>
      <c r="BU41" s="486"/>
      <c r="BV41" s="486"/>
      <c r="BW41" s="486"/>
    </row>
    <row r="42" spans="1:76">
      <c r="B42" s="8" t="s">
        <v>454</v>
      </c>
      <c r="C42" s="18"/>
      <c r="D42" s="8"/>
      <c r="F42" s="3"/>
      <c r="G42" s="3"/>
      <c r="H42" s="3"/>
      <c r="J42" s="9">
        <v>40</v>
      </c>
      <c r="K42" s="9" t="s">
        <v>116</v>
      </c>
      <c r="L42" s="10" t="s">
        <v>115</v>
      </c>
      <c r="M42" s="3"/>
      <c r="N42" s="8">
        <v>18</v>
      </c>
      <c r="O42" s="8" t="s">
        <v>877</v>
      </c>
      <c r="P42" s="469" t="s">
        <v>945</v>
      </c>
      <c r="Q42" s="470"/>
      <c r="R42" s="470"/>
      <c r="S42" s="470"/>
      <c r="T42" s="470"/>
      <c r="U42" s="470"/>
      <c r="V42" s="470"/>
      <c r="W42" s="471"/>
      <c r="BB42" s="386">
        <v>40</v>
      </c>
      <c r="BC42" s="429">
        <v>45</v>
      </c>
      <c r="BD42" s="429">
        <v>50</v>
      </c>
      <c r="BR42" s="8">
        <v>2</v>
      </c>
      <c r="BS42" s="486" t="s">
        <v>813</v>
      </c>
      <c r="BT42" s="486"/>
      <c r="BU42" s="486"/>
      <c r="BV42" s="486"/>
      <c r="BW42" s="486"/>
    </row>
    <row r="43" spans="1:76">
      <c r="F43" s="3"/>
      <c r="G43" s="3"/>
      <c r="H43" s="3"/>
      <c r="J43" s="9">
        <v>41</v>
      </c>
      <c r="K43" s="9" t="s">
        <v>118</v>
      </c>
      <c r="L43" s="10" t="s">
        <v>117</v>
      </c>
      <c r="M43" s="3"/>
      <c r="N43" s="8">
        <v>19</v>
      </c>
      <c r="O43" s="8" t="s">
        <v>876</v>
      </c>
      <c r="P43" s="469" t="s">
        <v>946</v>
      </c>
      <c r="Q43" s="470"/>
      <c r="R43" s="470"/>
      <c r="S43" s="470"/>
      <c r="T43" s="470"/>
      <c r="U43" s="470"/>
      <c r="V43" s="470"/>
      <c r="W43" s="471"/>
      <c r="BB43" s="386">
        <v>41</v>
      </c>
      <c r="BC43" s="430">
        <v>46</v>
      </c>
      <c r="BD43" s="430">
        <v>51</v>
      </c>
      <c r="BR43" s="8">
        <v>3</v>
      </c>
      <c r="BS43" s="486"/>
      <c r="BT43" s="486"/>
      <c r="BU43" s="486"/>
      <c r="BV43" s="486"/>
      <c r="BW43" s="486"/>
    </row>
    <row r="44" spans="1:76">
      <c r="A44" s="23"/>
      <c r="B44" s="3"/>
      <c r="C44" s="3"/>
      <c r="D44" s="3"/>
      <c r="F44" s="3"/>
      <c r="G44" s="3"/>
      <c r="H44" s="3"/>
      <c r="J44" s="9">
        <v>42</v>
      </c>
      <c r="K44" s="9" t="s">
        <v>120</v>
      </c>
      <c r="L44" s="10" t="s">
        <v>119</v>
      </c>
      <c r="M44" s="3"/>
      <c r="N44" s="8">
        <v>20</v>
      </c>
      <c r="O44" s="8" t="s">
        <v>652</v>
      </c>
      <c r="P44" s="469" t="s">
        <v>953</v>
      </c>
      <c r="Q44" s="470"/>
      <c r="R44" s="470"/>
      <c r="S44" s="470"/>
      <c r="T44" s="470"/>
      <c r="U44" s="470"/>
      <c r="V44" s="470"/>
      <c r="W44" s="471"/>
      <c r="BB44" s="386">
        <v>42</v>
      </c>
      <c r="BC44" s="429">
        <v>47</v>
      </c>
      <c r="BD44" s="429">
        <v>52</v>
      </c>
    </row>
    <row r="45" spans="1:76">
      <c r="B45" s="3"/>
      <c r="C45" s="3"/>
      <c r="D45" s="3"/>
      <c r="F45" s="3"/>
      <c r="G45" s="3"/>
      <c r="H45" s="3"/>
      <c r="J45" s="9">
        <v>43</v>
      </c>
      <c r="K45" s="9" t="s">
        <v>122</v>
      </c>
      <c r="L45" s="10" t="s">
        <v>121</v>
      </c>
      <c r="M45" s="3"/>
      <c r="N45" s="8">
        <v>21</v>
      </c>
      <c r="O45" s="8" t="s">
        <v>653</v>
      </c>
      <c r="P45" s="469" t="s">
        <v>954</v>
      </c>
      <c r="Q45" s="470"/>
      <c r="R45" s="470"/>
      <c r="S45" s="470"/>
      <c r="T45" s="470"/>
      <c r="U45" s="470"/>
      <c r="V45" s="470"/>
      <c r="W45" s="471"/>
      <c r="BB45" s="386">
        <v>43</v>
      </c>
      <c r="BC45" s="429">
        <v>48</v>
      </c>
      <c r="BD45" s="429">
        <v>53</v>
      </c>
    </row>
    <row r="46" spans="1:76" ht="14.4">
      <c r="B46" s="3"/>
      <c r="C46" s="3"/>
      <c r="D46" s="3"/>
      <c r="F46" s="25" t="s">
        <v>746</v>
      </c>
      <c r="J46" s="9">
        <v>44</v>
      </c>
      <c r="K46" s="9" t="s">
        <v>124</v>
      </c>
      <c r="L46" s="10" t="s">
        <v>123</v>
      </c>
      <c r="M46" s="3"/>
      <c r="N46" s="8">
        <v>22</v>
      </c>
      <c r="O46" s="8" t="s">
        <v>654</v>
      </c>
      <c r="P46" s="469" t="s">
        <v>955</v>
      </c>
      <c r="Q46" s="470"/>
      <c r="R46" s="470"/>
      <c r="S46" s="470"/>
      <c r="T46" s="470"/>
      <c r="U46" s="470"/>
      <c r="V46" s="470"/>
      <c r="W46" s="471"/>
      <c r="BB46" s="386">
        <v>44</v>
      </c>
      <c r="BC46" s="430">
        <v>49</v>
      </c>
      <c r="BD46" s="430">
        <v>54</v>
      </c>
      <c r="BR46" s="20" t="s">
        <v>814</v>
      </c>
      <c r="BW46" s="20"/>
    </row>
    <row r="47" spans="1:76">
      <c r="B47" s="3"/>
      <c r="C47" s="3"/>
      <c r="D47" s="3"/>
      <c r="F47" s="6" t="s">
        <v>23</v>
      </c>
      <c r="G47" s="6" t="s">
        <v>24</v>
      </c>
      <c r="H47" s="6" t="s">
        <v>6</v>
      </c>
      <c r="J47" s="9">
        <v>45</v>
      </c>
      <c r="K47" s="9" t="s">
        <v>126</v>
      </c>
      <c r="L47" s="10" t="s">
        <v>125</v>
      </c>
      <c r="M47" s="3"/>
      <c r="N47" s="8">
        <v>23</v>
      </c>
      <c r="O47" s="8" t="s">
        <v>655</v>
      </c>
      <c r="P47" s="469" t="s">
        <v>947</v>
      </c>
      <c r="Q47" s="470"/>
      <c r="R47" s="470"/>
      <c r="S47" s="470"/>
      <c r="T47" s="470"/>
      <c r="U47" s="470"/>
      <c r="V47" s="470"/>
      <c r="W47" s="471"/>
      <c r="BB47" s="386">
        <v>45</v>
      </c>
      <c r="BC47" s="429">
        <v>50</v>
      </c>
      <c r="BD47" s="429">
        <v>55</v>
      </c>
      <c r="BR47" s="6" t="s">
        <v>23</v>
      </c>
      <c r="BS47" s="484" t="s">
        <v>815</v>
      </c>
      <c r="BT47" s="484"/>
      <c r="BU47" s="484"/>
      <c r="BV47" s="6" t="s">
        <v>23</v>
      </c>
      <c r="BW47" s="6" t="s">
        <v>816</v>
      </c>
    </row>
    <row r="48" spans="1:76">
      <c r="B48" s="3"/>
      <c r="C48" s="3"/>
      <c r="D48" s="3"/>
      <c r="F48" s="8">
        <v>1</v>
      </c>
      <c r="G48" s="382">
        <v>45748</v>
      </c>
      <c r="H48" s="8" t="s">
        <v>897</v>
      </c>
      <c r="J48" s="9">
        <v>46</v>
      </c>
      <c r="K48" s="9" t="s">
        <v>128</v>
      </c>
      <c r="L48" s="10" t="s">
        <v>127</v>
      </c>
      <c r="M48" s="3"/>
      <c r="N48" s="8">
        <v>24</v>
      </c>
      <c r="O48" s="8" t="s">
        <v>656</v>
      </c>
      <c r="P48" s="469" t="s">
        <v>956</v>
      </c>
      <c r="Q48" s="470"/>
      <c r="R48" s="470"/>
      <c r="S48" s="470"/>
      <c r="T48" s="470"/>
      <c r="U48" s="470"/>
      <c r="V48" s="470"/>
      <c r="W48" s="471"/>
      <c r="BB48" s="386">
        <v>46</v>
      </c>
      <c r="BC48" s="429">
        <v>51</v>
      </c>
      <c r="BD48" s="429">
        <v>56</v>
      </c>
      <c r="BR48" s="8">
        <v>1</v>
      </c>
      <c r="BS48" s="490" t="s">
        <v>817</v>
      </c>
      <c r="BT48" s="491"/>
      <c r="BU48" s="492"/>
      <c r="BV48" s="8">
        <v>1</v>
      </c>
      <c r="BW48" s="412" t="s">
        <v>818</v>
      </c>
    </row>
    <row r="49" spans="1:75">
      <c r="B49" s="3"/>
      <c r="C49" s="3"/>
      <c r="D49" s="3"/>
      <c r="F49" s="8">
        <v>2</v>
      </c>
      <c r="G49" s="384">
        <v>46053</v>
      </c>
      <c r="H49" s="8" t="s">
        <v>533</v>
      </c>
      <c r="J49" s="9">
        <v>47</v>
      </c>
      <c r="K49" s="9" t="s">
        <v>130</v>
      </c>
      <c r="L49" s="10" t="s">
        <v>129</v>
      </c>
      <c r="M49" s="3"/>
      <c r="N49" s="8">
        <v>25</v>
      </c>
      <c r="O49" s="8" t="s">
        <v>875</v>
      </c>
      <c r="P49" s="469" t="s">
        <v>948</v>
      </c>
      <c r="Q49" s="470"/>
      <c r="R49" s="470"/>
      <c r="S49" s="470"/>
      <c r="T49" s="470"/>
      <c r="U49" s="470"/>
      <c r="V49" s="470"/>
      <c r="W49" s="471"/>
      <c r="BB49" s="386">
        <v>47</v>
      </c>
      <c r="BC49" s="430">
        <v>52</v>
      </c>
      <c r="BD49" s="430">
        <v>57</v>
      </c>
      <c r="BR49" s="8">
        <v>2</v>
      </c>
      <c r="BS49" s="490" t="s">
        <v>819</v>
      </c>
      <c r="BT49" s="491"/>
      <c r="BU49" s="492"/>
      <c r="BV49" s="8">
        <v>2</v>
      </c>
      <c r="BW49" s="412" t="s">
        <v>820</v>
      </c>
    </row>
    <row r="50" spans="1:75">
      <c r="B50" s="3"/>
      <c r="C50" s="3"/>
      <c r="D50" s="3"/>
      <c r="F50" s="8">
        <v>3</v>
      </c>
      <c r="G50" s="385"/>
      <c r="H50" s="386" t="s">
        <v>329</v>
      </c>
      <c r="J50" s="9">
        <v>48</v>
      </c>
      <c r="K50" s="9" t="s">
        <v>132</v>
      </c>
      <c r="L50" s="10" t="s">
        <v>131</v>
      </c>
      <c r="M50" s="3"/>
      <c r="N50" s="8">
        <v>26</v>
      </c>
      <c r="O50" s="8" t="s">
        <v>949</v>
      </c>
      <c r="P50" s="469" t="s">
        <v>950</v>
      </c>
      <c r="Q50" s="470"/>
      <c r="R50" s="470"/>
      <c r="S50" s="470"/>
      <c r="T50" s="470"/>
      <c r="U50" s="470"/>
      <c r="V50" s="470"/>
      <c r="W50" s="471"/>
      <c r="BB50" s="386">
        <v>48</v>
      </c>
      <c r="BC50" s="429">
        <v>53</v>
      </c>
      <c r="BD50" s="429">
        <v>58</v>
      </c>
      <c r="BR50" s="8">
        <v>3</v>
      </c>
      <c r="BS50" s="490" t="s">
        <v>821</v>
      </c>
      <c r="BT50" s="491"/>
      <c r="BU50" s="492"/>
      <c r="BV50" s="8">
        <v>3</v>
      </c>
      <c r="BW50" s="413" t="s">
        <v>822</v>
      </c>
    </row>
    <row r="51" spans="1:75">
      <c r="B51" s="3"/>
      <c r="C51" s="3"/>
      <c r="D51" s="3"/>
      <c r="F51" s="8"/>
      <c r="G51" s="18"/>
      <c r="H51" s="8"/>
      <c r="J51" s="17"/>
      <c r="K51" s="17"/>
      <c r="L51" s="17"/>
      <c r="M51" s="3"/>
      <c r="N51" s="8">
        <v>27</v>
      </c>
      <c r="O51" s="8" t="s">
        <v>874</v>
      </c>
      <c r="P51" s="469" t="s">
        <v>957</v>
      </c>
      <c r="Q51" s="470"/>
      <c r="R51" s="470"/>
      <c r="S51" s="470"/>
      <c r="T51" s="470"/>
      <c r="U51" s="470"/>
      <c r="V51" s="470"/>
      <c r="W51" s="471"/>
      <c r="BB51" s="386">
        <v>49</v>
      </c>
      <c r="BC51" s="429">
        <v>54</v>
      </c>
      <c r="BD51" s="429">
        <v>59</v>
      </c>
      <c r="BR51" s="8">
        <v>4</v>
      </c>
      <c r="BS51" s="490" t="s">
        <v>818</v>
      </c>
      <c r="BT51" s="491"/>
      <c r="BU51" s="492"/>
      <c r="BV51" s="8">
        <v>4</v>
      </c>
      <c r="BW51" s="412" t="s">
        <v>823</v>
      </c>
    </row>
    <row r="52" spans="1:75">
      <c r="B52" s="3"/>
      <c r="C52" s="3"/>
      <c r="D52" s="3"/>
      <c r="J52" s="17"/>
      <c r="K52" s="17"/>
      <c r="L52" s="17"/>
      <c r="M52" s="3"/>
      <c r="N52" s="8">
        <v>28</v>
      </c>
      <c r="O52" s="8" t="s">
        <v>657</v>
      </c>
      <c r="P52" s="469" t="s">
        <v>951</v>
      </c>
      <c r="Q52" s="470"/>
      <c r="R52" s="470"/>
      <c r="S52" s="470"/>
      <c r="T52" s="470"/>
      <c r="U52" s="470"/>
      <c r="V52" s="470"/>
      <c r="W52" s="471"/>
      <c r="BB52" s="386">
        <v>50</v>
      </c>
      <c r="BC52" s="430">
        <v>55</v>
      </c>
      <c r="BD52" s="430">
        <v>60</v>
      </c>
      <c r="BR52" s="8">
        <v>5</v>
      </c>
      <c r="BS52" s="490" t="s">
        <v>820</v>
      </c>
      <c r="BT52" s="491"/>
      <c r="BU52" s="492"/>
      <c r="BV52" s="8">
        <v>5</v>
      </c>
      <c r="BW52" s="412" t="s">
        <v>824</v>
      </c>
    </row>
    <row r="53" spans="1:75" ht="14.4">
      <c r="B53" s="3"/>
      <c r="C53" s="3"/>
      <c r="D53" s="3"/>
      <c r="F53" s="25" t="s">
        <v>891</v>
      </c>
      <c r="J53" s="17"/>
      <c r="N53" s="8">
        <v>29</v>
      </c>
      <c r="O53" s="8" t="s">
        <v>658</v>
      </c>
      <c r="P53" s="469" t="s">
        <v>871</v>
      </c>
      <c r="Q53" s="470"/>
      <c r="R53" s="470"/>
      <c r="S53" s="470"/>
      <c r="T53" s="470"/>
      <c r="U53" s="470"/>
      <c r="V53" s="470"/>
      <c r="W53" s="471"/>
      <c r="BR53" s="8">
        <v>6</v>
      </c>
      <c r="BS53" s="490" t="s">
        <v>822</v>
      </c>
      <c r="BT53" s="491"/>
      <c r="BU53" s="492"/>
      <c r="BV53" s="8">
        <v>6</v>
      </c>
      <c r="BW53" s="412" t="s">
        <v>825</v>
      </c>
    </row>
    <row r="54" spans="1:75">
      <c r="B54" s="3"/>
      <c r="C54" s="3"/>
      <c r="D54" s="3"/>
      <c r="F54" s="6" t="s">
        <v>245</v>
      </c>
      <c r="G54" s="6" t="s">
        <v>246</v>
      </c>
      <c r="H54" s="6" t="s">
        <v>6</v>
      </c>
      <c r="J54" s="17"/>
      <c r="N54" s="8">
        <v>30</v>
      </c>
      <c r="O54" s="8" t="s">
        <v>659</v>
      </c>
      <c r="P54" s="469" t="s">
        <v>952</v>
      </c>
      <c r="Q54" s="470"/>
      <c r="R54" s="470"/>
      <c r="S54" s="470"/>
      <c r="T54" s="470"/>
      <c r="U54" s="470"/>
      <c r="V54" s="470"/>
      <c r="W54" s="471"/>
      <c r="BR54" s="8">
        <v>7</v>
      </c>
      <c r="BS54" s="490" t="s">
        <v>823</v>
      </c>
      <c r="BT54" s="491"/>
      <c r="BU54" s="492"/>
      <c r="BV54" s="8">
        <v>7</v>
      </c>
      <c r="BW54" s="412" t="s">
        <v>826</v>
      </c>
    </row>
    <row r="55" spans="1:75">
      <c r="B55" s="3"/>
      <c r="C55" s="3"/>
      <c r="D55" s="3"/>
      <c r="F55" s="8">
        <v>1</v>
      </c>
      <c r="G55" s="382">
        <v>45809</v>
      </c>
      <c r="H55" s="8" t="s">
        <v>248</v>
      </c>
      <c r="J55" s="17"/>
      <c r="N55" s="8">
        <v>31</v>
      </c>
      <c r="O55" s="8" t="s">
        <v>660</v>
      </c>
      <c r="P55" s="469" t="s">
        <v>918</v>
      </c>
      <c r="Q55" s="470"/>
      <c r="R55" s="470"/>
      <c r="S55" s="470"/>
      <c r="T55" s="470"/>
      <c r="U55" s="470"/>
      <c r="V55" s="470"/>
      <c r="W55" s="471"/>
      <c r="BR55" s="8">
        <v>8</v>
      </c>
      <c r="BS55" s="490" t="s">
        <v>824</v>
      </c>
      <c r="BT55" s="491"/>
      <c r="BU55" s="492"/>
    </row>
    <row r="56" spans="1:75">
      <c r="B56" s="3"/>
      <c r="C56" s="3"/>
      <c r="D56" s="3"/>
      <c r="F56" s="8">
        <v>2</v>
      </c>
      <c r="G56" s="384">
        <v>46053</v>
      </c>
      <c r="H56" s="8" t="s">
        <v>533</v>
      </c>
      <c r="J56" s="17"/>
      <c r="N56" s="8">
        <v>32</v>
      </c>
      <c r="O56" s="8" t="s">
        <v>873</v>
      </c>
      <c r="P56" s="469" t="s">
        <v>958</v>
      </c>
      <c r="Q56" s="470"/>
      <c r="R56" s="470"/>
      <c r="S56" s="470"/>
      <c r="T56" s="470"/>
      <c r="U56" s="470"/>
      <c r="V56" s="470"/>
      <c r="W56" s="471"/>
      <c r="BR56" s="8">
        <v>9</v>
      </c>
      <c r="BS56" s="490" t="s">
        <v>825</v>
      </c>
      <c r="BT56" s="491"/>
      <c r="BU56" s="492"/>
    </row>
    <row r="57" spans="1:75">
      <c r="B57" s="3"/>
      <c r="C57" s="3"/>
      <c r="D57" s="3"/>
      <c r="F57" s="8">
        <v>3</v>
      </c>
      <c r="G57" s="385"/>
      <c r="H57" s="386" t="s">
        <v>329</v>
      </c>
      <c r="J57" s="17"/>
      <c r="N57" s="8">
        <v>33</v>
      </c>
      <c r="O57" s="8" t="s">
        <v>664</v>
      </c>
      <c r="P57" s="475" t="s">
        <v>959</v>
      </c>
      <c r="Q57" s="476"/>
      <c r="R57" s="476"/>
      <c r="S57" s="476"/>
      <c r="T57" s="476"/>
      <c r="U57" s="476"/>
      <c r="V57" s="476"/>
      <c r="W57" s="477"/>
      <c r="BR57" s="8">
        <v>10</v>
      </c>
      <c r="BS57" s="490" t="s">
        <v>827</v>
      </c>
      <c r="BT57" s="491"/>
      <c r="BU57" s="492"/>
    </row>
    <row r="58" spans="1:75">
      <c r="B58" s="3"/>
      <c r="C58" s="3"/>
      <c r="D58" s="3"/>
      <c r="F58" s="8"/>
      <c r="G58" s="18"/>
      <c r="H58" s="8"/>
      <c r="J58" s="17"/>
      <c r="N58" s="8">
        <v>34</v>
      </c>
      <c r="O58" s="8" t="s">
        <v>872</v>
      </c>
      <c r="P58" s="475" t="s">
        <v>960</v>
      </c>
      <c r="Q58" s="476"/>
      <c r="R58" s="476"/>
      <c r="S58" s="476"/>
      <c r="T58" s="476"/>
      <c r="U58" s="476"/>
      <c r="V58" s="476"/>
      <c r="W58" s="477"/>
      <c r="BR58" s="8">
        <v>11</v>
      </c>
      <c r="BS58" s="490" t="s">
        <v>826</v>
      </c>
      <c r="BT58" s="491"/>
      <c r="BU58" s="492"/>
    </row>
    <row r="59" spans="1:75">
      <c r="B59" s="3"/>
      <c r="C59" s="3"/>
      <c r="D59" s="3"/>
      <c r="J59" s="17"/>
      <c r="N59" s="8">
        <v>35</v>
      </c>
      <c r="O59" s="8" t="s">
        <v>336</v>
      </c>
      <c r="P59" s="472" t="s">
        <v>661</v>
      </c>
      <c r="Q59" s="473"/>
      <c r="R59" s="473"/>
      <c r="S59" s="473"/>
      <c r="T59" s="473"/>
      <c r="U59" s="473"/>
      <c r="V59" s="473"/>
      <c r="W59" s="474"/>
      <c r="BR59" s="414"/>
      <c r="BS59" s="493"/>
      <c r="BT59" s="494"/>
      <c r="BU59" s="494"/>
    </row>
    <row r="60" spans="1:75" ht="14.4">
      <c r="A60" s="3"/>
      <c r="B60" s="3"/>
      <c r="C60" s="3"/>
      <c r="D60" s="3"/>
      <c r="F60" s="25" t="s">
        <v>251</v>
      </c>
      <c r="J60" s="17"/>
      <c r="N60" s="8">
        <v>36</v>
      </c>
      <c r="O60" s="8"/>
      <c r="P60" s="472"/>
      <c r="Q60" s="473"/>
      <c r="R60" s="473"/>
      <c r="S60" s="473"/>
      <c r="T60" s="473"/>
      <c r="U60" s="473"/>
      <c r="V60" s="473"/>
      <c r="W60" s="474"/>
    </row>
    <row r="61" spans="1:75">
      <c r="A61" s="3"/>
      <c r="B61" s="3"/>
      <c r="C61" s="3"/>
      <c r="D61" s="3"/>
      <c r="F61" s="6" t="s">
        <v>245</v>
      </c>
      <c r="G61" s="6" t="s">
        <v>246</v>
      </c>
      <c r="H61" s="6" t="s">
        <v>6</v>
      </c>
      <c r="J61" s="17"/>
      <c r="N61" s="8">
        <v>37</v>
      </c>
      <c r="O61" s="8"/>
      <c r="P61" s="472"/>
      <c r="Q61" s="473"/>
      <c r="R61" s="473"/>
      <c r="S61" s="473"/>
      <c r="T61" s="473"/>
      <c r="U61" s="473"/>
      <c r="V61" s="473"/>
      <c r="W61" s="474"/>
    </row>
    <row r="62" spans="1:75" ht="14.4">
      <c r="A62" s="3"/>
      <c r="B62" s="3"/>
      <c r="C62" s="3"/>
      <c r="D62" s="3"/>
      <c r="F62" s="8">
        <v>1</v>
      </c>
      <c r="G62" s="382">
        <v>45748</v>
      </c>
      <c r="H62" s="8" t="s">
        <v>248</v>
      </c>
      <c r="J62" s="17"/>
      <c r="N62" s="8">
        <v>38</v>
      </c>
      <c r="O62" s="8"/>
      <c r="P62" s="472"/>
      <c r="Q62" s="473"/>
      <c r="R62" s="473"/>
      <c r="S62" s="473"/>
      <c r="T62" s="473"/>
      <c r="U62" s="473"/>
      <c r="V62" s="473"/>
      <c r="W62" s="474"/>
      <c r="BR62" s="20" t="s">
        <v>828</v>
      </c>
      <c r="BW62" s="20"/>
    </row>
    <row r="63" spans="1:75">
      <c r="A63" s="3"/>
      <c r="B63" s="3"/>
      <c r="C63" s="3"/>
      <c r="D63" s="3"/>
      <c r="F63" s="8">
        <v>2</v>
      </c>
      <c r="G63" s="384">
        <v>46053</v>
      </c>
      <c r="H63" s="8" t="s">
        <v>250</v>
      </c>
      <c r="J63" s="17"/>
      <c r="N63" s="8">
        <v>39</v>
      </c>
      <c r="O63" s="8"/>
      <c r="P63" s="472"/>
      <c r="Q63" s="473"/>
      <c r="R63" s="473"/>
      <c r="S63" s="473"/>
      <c r="T63" s="473"/>
      <c r="U63" s="473"/>
      <c r="V63" s="473"/>
      <c r="W63" s="474"/>
      <c r="BR63" s="6" t="s">
        <v>23</v>
      </c>
      <c r="BS63" s="484" t="s">
        <v>815</v>
      </c>
      <c r="BT63" s="484"/>
      <c r="BU63" s="484"/>
      <c r="BV63" s="6"/>
      <c r="BW63" s="6" t="s">
        <v>816</v>
      </c>
    </row>
    <row r="64" spans="1:75">
      <c r="A64" s="3"/>
      <c r="B64" s="3"/>
      <c r="C64" s="3"/>
      <c r="D64" s="3"/>
      <c r="F64" s="8"/>
      <c r="G64" s="18"/>
      <c r="H64" s="8"/>
      <c r="J64" s="17"/>
      <c r="N64" s="8">
        <v>40</v>
      </c>
      <c r="O64" s="8"/>
      <c r="P64" s="472"/>
      <c r="Q64" s="473"/>
      <c r="R64" s="473"/>
      <c r="S64" s="473"/>
      <c r="T64" s="473"/>
      <c r="U64" s="473"/>
      <c r="V64" s="473"/>
      <c r="W64" s="474"/>
      <c r="BR64" s="8">
        <v>1</v>
      </c>
      <c r="BS64" s="498" t="s">
        <v>829</v>
      </c>
      <c r="BT64" s="498"/>
      <c r="BU64" s="498"/>
      <c r="BV64" s="8" t="s">
        <v>830</v>
      </c>
      <c r="BW64" s="347" t="s">
        <v>831</v>
      </c>
    </row>
    <row r="65" spans="1:75">
      <c r="A65" s="3"/>
      <c r="B65" s="3"/>
      <c r="C65" s="3"/>
      <c r="D65" s="3"/>
      <c r="J65" s="17"/>
      <c r="N65" s="8"/>
      <c r="O65" s="8"/>
      <c r="P65" s="472"/>
      <c r="Q65" s="473"/>
      <c r="R65" s="473"/>
      <c r="S65" s="473"/>
      <c r="T65" s="473"/>
      <c r="U65" s="473"/>
      <c r="V65" s="473"/>
      <c r="W65" s="474"/>
      <c r="BR65" s="8">
        <v>2</v>
      </c>
      <c r="BS65" s="498" t="s">
        <v>832</v>
      </c>
      <c r="BT65" s="498"/>
      <c r="BU65" s="498"/>
      <c r="BV65" s="8" t="s">
        <v>830</v>
      </c>
      <c r="BW65" s="347" t="s">
        <v>833</v>
      </c>
    </row>
    <row r="66" spans="1:75" ht="14.4">
      <c r="A66" s="3"/>
      <c r="B66" s="3"/>
      <c r="C66" s="3"/>
      <c r="D66" s="3"/>
      <c r="F66" s="24" t="s">
        <v>2</v>
      </c>
      <c r="G66" s="21"/>
      <c r="H66" s="3"/>
      <c r="J66" s="17"/>
      <c r="BR66" s="8">
        <v>3</v>
      </c>
      <c r="BS66" s="498" t="s">
        <v>833</v>
      </c>
      <c r="BT66" s="498"/>
      <c r="BU66" s="498"/>
      <c r="BV66" s="8" t="s">
        <v>830</v>
      </c>
      <c r="BW66" s="347" t="s">
        <v>834</v>
      </c>
    </row>
    <row r="67" spans="1:75">
      <c r="A67" s="3"/>
      <c r="B67" s="3"/>
      <c r="C67" s="3"/>
      <c r="D67" s="3"/>
      <c r="F67" s="6" t="s">
        <v>352</v>
      </c>
      <c r="G67" s="6" t="s">
        <v>353</v>
      </c>
      <c r="H67" s="6" t="s">
        <v>6</v>
      </c>
      <c r="J67" s="17"/>
      <c r="BR67" s="8">
        <v>4</v>
      </c>
      <c r="BS67" s="498"/>
      <c r="BT67" s="498"/>
      <c r="BU67" s="498"/>
      <c r="BV67" s="8"/>
      <c r="BW67" s="347"/>
    </row>
    <row r="68" spans="1:75">
      <c r="A68" s="3"/>
      <c r="B68" s="3"/>
      <c r="C68" s="3"/>
      <c r="D68" s="3"/>
      <c r="F68" s="8">
        <v>1</v>
      </c>
      <c r="G68" s="382">
        <v>9223</v>
      </c>
      <c r="H68" s="222" t="s">
        <v>551</v>
      </c>
      <c r="J68" s="17"/>
      <c r="BR68" s="8">
        <v>5</v>
      </c>
      <c r="BS68" s="498"/>
      <c r="BT68" s="498"/>
      <c r="BU68" s="498"/>
      <c r="BV68" s="8"/>
      <c r="BW68" s="347"/>
    </row>
    <row r="69" spans="1:75">
      <c r="A69" s="3"/>
      <c r="B69" s="3"/>
      <c r="C69" s="3"/>
      <c r="D69" s="3"/>
      <c r="F69" s="8">
        <v>2</v>
      </c>
      <c r="G69" s="226"/>
      <c r="H69" s="8"/>
      <c r="BR69" s="8">
        <v>6</v>
      </c>
      <c r="BS69" s="495"/>
      <c r="BT69" s="496"/>
      <c r="BU69" s="497"/>
      <c r="BV69" s="8"/>
      <c r="BW69" s="347"/>
    </row>
    <row r="70" spans="1:75">
      <c r="A70" s="3"/>
      <c r="B70" s="3"/>
      <c r="C70" s="3"/>
      <c r="D70" s="3"/>
      <c r="F70" s="8"/>
      <c r="G70" s="18"/>
      <c r="H70" s="8"/>
    </row>
    <row r="72" spans="1:75" ht="14.4">
      <c r="B72" s="24" t="s">
        <v>929</v>
      </c>
      <c r="C72" s="21"/>
      <c r="D72" s="3"/>
      <c r="F72" s="24" t="s">
        <v>368</v>
      </c>
      <c r="G72" s="21"/>
      <c r="H72" s="3"/>
    </row>
    <row r="73" spans="1:75">
      <c r="B73" s="6" t="s">
        <v>243</v>
      </c>
      <c r="C73" s="6" t="s">
        <v>244</v>
      </c>
      <c r="D73" s="6" t="s">
        <v>6</v>
      </c>
      <c r="F73" s="6" t="s">
        <v>352</v>
      </c>
      <c r="G73" s="6" t="s">
        <v>353</v>
      </c>
      <c r="H73" s="6" t="s">
        <v>6</v>
      </c>
    </row>
    <row r="74" spans="1:75">
      <c r="B74" s="8">
        <v>1</v>
      </c>
      <c r="C74" s="382">
        <v>45764</v>
      </c>
      <c r="D74" s="8" t="s">
        <v>247</v>
      </c>
      <c r="F74" s="8">
        <v>1</v>
      </c>
      <c r="G74" s="382">
        <v>45748</v>
      </c>
      <c r="H74" s="8" t="s">
        <v>455</v>
      </c>
    </row>
    <row r="75" spans="1:75">
      <c r="B75" s="8">
        <v>2</v>
      </c>
      <c r="C75" s="384">
        <v>46068</v>
      </c>
      <c r="D75" s="8" t="s">
        <v>249</v>
      </c>
      <c r="F75" s="8">
        <v>2</v>
      </c>
      <c r="G75" s="384">
        <v>46022</v>
      </c>
      <c r="H75" s="222" t="s">
        <v>524</v>
      </c>
    </row>
    <row r="76" spans="1:75">
      <c r="B76" s="8"/>
      <c r="C76" s="18"/>
      <c r="D76" s="8"/>
      <c r="F76" s="8"/>
      <c r="G76" s="18"/>
      <c r="H76" s="8"/>
    </row>
    <row r="77" spans="1:75">
      <c r="B77" s="3"/>
      <c r="C77" s="21"/>
      <c r="D77" s="3"/>
    </row>
    <row r="78" spans="1:75" ht="14.4">
      <c r="B78" s="467" t="s">
        <v>241</v>
      </c>
      <c r="C78" s="467"/>
      <c r="D78" s="467"/>
    </row>
    <row r="79" spans="1:75">
      <c r="B79" s="6" t="s">
        <v>245</v>
      </c>
      <c r="C79" s="6" t="s">
        <v>246</v>
      </c>
      <c r="D79" s="6" t="s">
        <v>6</v>
      </c>
    </row>
    <row r="80" spans="1:75">
      <c r="B80" s="8">
        <v>1</v>
      </c>
      <c r="C80" s="387">
        <v>8</v>
      </c>
      <c r="D80" s="8"/>
    </row>
    <row r="82" spans="2:4" ht="14.4">
      <c r="B82" s="467" t="s">
        <v>242</v>
      </c>
      <c r="C82" s="467"/>
      <c r="D82" s="467"/>
    </row>
    <row r="83" spans="2:4">
      <c r="B83" s="6" t="s">
        <v>245</v>
      </c>
      <c r="C83" s="6" t="s">
        <v>246</v>
      </c>
      <c r="D83" s="6" t="s">
        <v>6</v>
      </c>
    </row>
    <row r="84" spans="2:4">
      <c r="B84" s="8">
        <v>1</v>
      </c>
      <c r="C84" s="415">
        <v>130</v>
      </c>
      <c r="D84" s="8"/>
    </row>
  </sheetData>
  <sheetProtection algorithmName="SHA-512" hashValue="A+f4B2ZO/pTruPTPQAR2V1cFggPQYUDp4hs9o2ohF+BqoxFt3nlcNT61ioxFLTz139sZ7nLSe92+HjWv2dyumg==" saltValue="8b/3L+2F6sp4saVWJiE1hg==" spinCount="100000" sheet="1" objects="1" scenarios="1"/>
  <customSheetViews>
    <customSheetView guid="{76F1C708-D4F6-4FB5-9F5B-3EE58D925F2F}" scale="85">
      <selection activeCell="B2" sqref="B2"/>
      <pageMargins left="0.7" right="0.7" top="0.75" bottom="0.75" header="0.3" footer="0.3"/>
      <pageSetup paperSize="9" orientation="portrait" r:id="rId1"/>
    </customSheetView>
  </customSheetViews>
  <mergeCells count="91">
    <mergeCell ref="BS69:BU69"/>
    <mergeCell ref="BS64:BU64"/>
    <mergeCell ref="BS65:BU65"/>
    <mergeCell ref="BS66:BU66"/>
    <mergeCell ref="BS67:BU67"/>
    <mergeCell ref="BS68:BU68"/>
    <mergeCell ref="BS56:BU56"/>
    <mergeCell ref="BS57:BU57"/>
    <mergeCell ref="BS58:BU58"/>
    <mergeCell ref="BS59:BU59"/>
    <mergeCell ref="BS63:BU63"/>
    <mergeCell ref="BS51:BU51"/>
    <mergeCell ref="BS52:BU52"/>
    <mergeCell ref="BS53:BU53"/>
    <mergeCell ref="BS54:BU54"/>
    <mergeCell ref="BS55:BU55"/>
    <mergeCell ref="BS43:BW43"/>
    <mergeCell ref="BS47:BU47"/>
    <mergeCell ref="BS48:BU48"/>
    <mergeCell ref="BS49:BU49"/>
    <mergeCell ref="BS50:BU50"/>
    <mergeCell ref="BS35:BU35"/>
    <mergeCell ref="BS36:BU36"/>
    <mergeCell ref="BS40:BW40"/>
    <mergeCell ref="BS41:BW41"/>
    <mergeCell ref="BS42:BW42"/>
    <mergeCell ref="BS30:BU30"/>
    <mergeCell ref="BS31:BU31"/>
    <mergeCell ref="BS32:BU32"/>
    <mergeCell ref="BS33:BU33"/>
    <mergeCell ref="BS34:BU34"/>
    <mergeCell ref="P36:W36"/>
    <mergeCell ref="P51:W51"/>
    <mergeCell ref="P55:W55"/>
    <mergeCell ref="P56:W56"/>
    <mergeCell ref="P49:W49"/>
    <mergeCell ref="P50:W50"/>
    <mergeCell ref="P44:W44"/>
    <mergeCell ref="BJ1:BL1"/>
    <mergeCell ref="BF1:BH1"/>
    <mergeCell ref="AX1:AZ1"/>
    <mergeCell ref="AH1:AJ1"/>
    <mergeCell ref="BF9:BH9"/>
    <mergeCell ref="Z1:AB1"/>
    <mergeCell ref="P54:W54"/>
    <mergeCell ref="P45:W45"/>
    <mergeCell ref="P46:W46"/>
    <mergeCell ref="P47:W47"/>
    <mergeCell ref="P48:W48"/>
    <mergeCell ref="P52:W52"/>
    <mergeCell ref="N23:P23"/>
    <mergeCell ref="P24:W24"/>
    <mergeCell ref="P26:W26"/>
    <mergeCell ref="P27:W27"/>
    <mergeCell ref="P53:W53"/>
    <mergeCell ref="Z20:AB20"/>
    <mergeCell ref="P25:W25"/>
    <mergeCell ref="P28:W28"/>
    <mergeCell ref="P30:W30"/>
    <mergeCell ref="B15:D15"/>
    <mergeCell ref="F1:H1"/>
    <mergeCell ref="F10:H10"/>
    <mergeCell ref="P64:W64"/>
    <mergeCell ref="P65:W65"/>
    <mergeCell ref="P57:W57"/>
    <mergeCell ref="P60:W60"/>
    <mergeCell ref="P61:W61"/>
    <mergeCell ref="P62:W62"/>
    <mergeCell ref="B1:D1"/>
    <mergeCell ref="J1:L1"/>
    <mergeCell ref="N1:P1"/>
    <mergeCell ref="P31:W31"/>
    <mergeCell ref="P32:W32"/>
    <mergeCell ref="P33:W33"/>
    <mergeCell ref="P34:W34"/>
    <mergeCell ref="B82:D82"/>
    <mergeCell ref="F24:H24"/>
    <mergeCell ref="F17:H17"/>
    <mergeCell ref="P29:W29"/>
    <mergeCell ref="P63:W63"/>
    <mergeCell ref="P58:W58"/>
    <mergeCell ref="P59:W59"/>
    <mergeCell ref="P37:W37"/>
    <mergeCell ref="P38:W38"/>
    <mergeCell ref="P39:W39"/>
    <mergeCell ref="P40:W40"/>
    <mergeCell ref="P41:W41"/>
    <mergeCell ref="P42:W42"/>
    <mergeCell ref="P43:W43"/>
    <mergeCell ref="B78:D78"/>
    <mergeCell ref="P35:W35"/>
  </mergeCells>
  <phoneticPr fontId="4"/>
  <pageMargins left="0.7" right="0.7" top="0.75" bottom="0.75" header="0.3" footer="0.3"/>
  <pageSetup paperSize="9" scale="70" orientation="portrait" r:id="rId2"/>
  <colBreaks count="1" manualBreakCount="1">
    <brk id="8" max="1048575" man="1"/>
  </colBreaks>
  <ignoredErrors>
    <ignoredError sqref="B13 B26 B42" numberStoredAsText="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sheetPr>
  <dimension ref="B1:I30"/>
  <sheetViews>
    <sheetView view="pageBreakPreview" zoomScaleNormal="100" zoomScaleSheetLayoutView="100" workbookViewId="0">
      <selection activeCell="J1" sqref="J1"/>
    </sheetView>
  </sheetViews>
  <sheetFormatPr defaultColWidth="9" defaultRowHeight="13.5" customHeight="1"/>
  <cols>
    <col min="1" max="1" width="3.6640625" customWidth="1"/>
    <col min="2" max="2" width="10.6640625" customWidth="1"/>
    <col min="3" max="4" width="15.6640625" customWidth="1"/>
    <col min="5" max="5" width="18.6640625" customWidth="1"/>
    <col min="6" max="6" width="12.6640625" customWidth="1"/>
    <col min="7" max="7" width="15.6640625" customWidth="1"/>
    <col min="8" max="8" width="25.6640625" customWidth="1"/>
    <col min="9" max="14" width="9" customWidth="1"/>
  </cols>
  <sheetData>
    <row r="1" spans="2:9" ht="20.100000000000001" customHeight="1">
      <c r="B1" s="575" t="s">
        <v>318</v>
      </c>
      <c r="C1" s="576"/>
      <c r="D1" s="230" t="str">
        <f>'2-1(表紙)'!D1</f>
        <v>R7緑</v>
      </c>
      <c r="E1" s="117"/>
      <c r="F1" s="239"/>
      <c r="H1" s="614" t="str">
        <f>IF('2-1(表紙)'!$J$3="","提出区分",'2-1(表紙)'!$J$3)</f>
        <v>提出区分</v>
      </c>
      <c r="I1" s="614"/>
    </row>
    <row r="2" spans="2:9" ht="20.100000000000001" customHeight="1"/>
    <row r="3" spans="2:9" ht="20.100000000000001" customHeight="1">
      <c r="B3" s="541" t="s">
        <v>361</v>
      </c>
      <c r="C3" s="541"/>
      <c r="D3" s="541"/>
      <c r="E3" s="227"/>
      <c r="F3" s="240" t="s">
        <v>200</v>
      </c>
      <c r="G3" s="516" t="str">
        <f>IF('2-1(表紙)'!$I$15="","",'2-1(表紙)'!$I$15)</f>
        <v/>
      </c>
      <c r="H3" s="517"/>
      <c r="I3" s="518"/>
    </row>
    <row r="4" spans="2:9" ht="20.100000000000001" customHeight="1">
      <c r="B4" s="541"/>
      <c r="C4" s="541"/>
      <c r="D4" s="541"/>
      <c r="E4" s="227"/>
      <c r="F4" s="240" t="s">
        <v>201</v>
      </c>
      <c r="G4" s="516" t="str">
        <f>IF('2-1(表紙)'!$J$15="","",'2-1(表紙)'!$J$15)</f>
        <v/>
      </c>
      <c r="H4" s="517"/>
      <c r="I4" s="518"/>
    </row>
    <row r="5" spans="2:9" ht="20.100000000000001" customHeight="1">
      <c r="B5" s="131"/>
      <c r="C5" s="131"/>
      <c r="D5" s="131"/>
      <c r="E5" s="131"/>
      <c r="F5" s="240" t="s">
        <v>585</v>
      </c>
      <c r="G5" s="516" t="str">
        <f>IF('2-1(表紙)'!$H$10="","",'2-1(表紙)'!$H$10)</f>
        <v/>
      </c>
      <c r="H5" s="517"/>
      <c r="I5" s="225" t="str">
        <f>IF('2-1(表紙)'!$K$15="","",'2-1(表紙)'!$K$15)</f>
        <v/>
      </c>
    </row>
    <row r="6" spans="2:9" ht="20.100000000000001" customHeight="1"/>
    <row r="7" spans="2:9" ht="20.100000000000001" customHeight="1">
      <c r="B7" s="508" t="s">
        <v>478</v>
      </c>
      <c r="C7" s="535"/>
      <c r="D7" s="535"/>
      <c r="E7" s="329">
        <f>SUM('2-2(基本)'!AD15:AD19)+SUM('2-2(基本)'!AD49:AD53)</f>
        <v>0</v>
      </c>
    </row>
    <row r="8" spans="2:9" ht="20.100000000000001" customHeight="1">
      <c r="B8" s="241"/>
      <c r="C8" s="241"/>
      <c r="D8" s="241"/>
      <c r="E8" s="243" t="s">
        <v>472</v>
      </c>
      <c r="F8" s="241"/>
      <c r="G8" s="242"/>
      <c r="H8" s="241"/>
    </row>
    <row r="9" spans="2:9" ht="20.100000000000001" customHeight="1" thickBot="1">
      <c r="B9" s="241"/>
      <c r="C9" s="241"/>
      <c r="D9" s="241"/>
      <c r="E9" s="243"/>
      <c r="F9" s="241"/>
      <c r="G9" s="241"/>
      <c r="H9" s="241"/>
    </row>
    <row r="10" spans="2:9" ht="20.100000000000001" customHeight="1">
      <c r="B10" s="673" t="s">
        <v>749</v>
      </c>
      <c r="C10" s="667"/>
      <c r="D10" s="674" t="s">
        <v>617</v>
      </c>
      <c r="E10" s="678" t="s">
        <v>748</v>
      </c>
      <c r="F10" s="679"/>
      <c r="G10" s="680"/>
    </row>
    <row r="11" spans="2:9" ht="20.100000000000001" customHeight="1" thickBot="1">
      <c r="B11" s="673"/>
      <c r="C11" s="667"/>
      <c r="D11" s="675"/>
      <c r="E11" s="676"/>
      <c r="F11" s="676"/>
      <c r="G11" s="677"/>
    </row>
    <row r="12" spans="2:9" ht="20.100000000000001" customHeight="1">
      <c r="B12" s="402" t="s">
        <v>610</v>
      </c>
      <c r="C12" s="667"/>
      <c r="D12" s="668"/>
      <c r="E12" s="668"/>
      <c r="F12" s="668"/>
      <c r="G12" s="669"/>
    </row>
    <row r="13" spans="2:9" ht="20.100000000000001" customHeight="1">
      <c r="B13" s="241"/>
      <c r="C13" s="241"/>
      <c r="D13" s="241"/>
      <c r="E13" s="243"/>
      <c r="F13" s="241"/>
      <c r="G13" s="242"/>
      <c r="H13" s="241"/>
    </row>
    <row r="14" spans="2:9" ht="20.100000000000001" customHeight="1">
      <c r="B14" s="507" t="s">
        <v>477</v>
      </c>
      <c r="C14" s="507"/>
      <c r="D14" s="507"/>
      <c r="E14" s="507"/>
      <c r="F14" s="507"/>
      <c r="G14" s="507"/>
      <c r="H14" s="507"/>
      <c r="I14" s="507"/>
    </row>
    <row r="15" spans="2:9" ht="20.100000000000001" customHeight="1">
      <c r="B15" s="74" t="s">
        <v>161</v>
      </c>
      <c r="C15" s="582" t="s">
        <v>162</v>
      </c>
      <c r="D15" s="671"/>
      <c r="E15" s="50" t="s">
        <v>560</v>
      </c>
      <c r="F15" s="74" t="s">
        <v>163</v>
      </c>
      <c r="G15" s="74" t="s">
        <v>164</v>
      </c>
      <c r="H15" s="507" t="s">
        <v>355</v>
      </c>
      <c r="I15" s="507"/>
    </row>
    <row r="16" spans="2:9" ht="20.100000000000001" customHeight="1">
      <c r="B16" s="578" t="s">
        <v>468</v>
      </c>
      <c r="C16" s="670"/>
      <c r="D16" s="670"/>
      <c r="E16" s="670"/>
      <c r="F16" s="670"/>
      <c r="G16" s="291" t="str">
        <f>IF(AND(H1=リスト!G4,C10="計上あり"),E7*100000,IF(G17&lt;&gt;"",IF(E7&lt;&gt;0,IF(G17&lt;=E7*100000,G17,E7*100000),""),""))</f>
        <v/>
      </c>
      <c r="H16" s="672"/>
      <c r="I16" s="672"/>
    </row>
    <row r="17" spans="2:9" ht="20.100000000000001" customHeight="1" thickBot="1">
      <c r="B17" s="664" t="s">
        <v>473</v>
      </c>
      <c r="C17" s="665"/>
      <c r="D17" s="665"/>
      <c r="E17" s="665"/>
      <c r="F17" s="665"/>
      <c r="G17" s="292" t="str">
        <f>IF(SUM(G18:G26)=0,"",SUM(G18:G26))</f>
        <v/>
      </c>
      <c r="H17" s="682"/>
      <c r="I17" s="682"/>
    </row>
    <row r="18" spans="2:9" ht="20.100000000000001" customHeight="1" thickTop="1">
      <c r="B18" s="364"/>
      <c r="C18" s="657"/>
      <c r="D18" s="658"/>
      <c r="E18" s="285"/>
      <c r="F18" s="286"/>
      <c r="G18" s="287" t="str">
        <f>IF(B18="","",E18*F18)</f>
        <v/>
      </c>
      <c r="H18" s="681"/>
      <c r="I18" s="681"/>
    </row>
    <row r="19" spans="2:9" ht="20.100000000000001" customHeight="1">
      <c r="B19" s="362"/>
      <c r="C19" s="615"/>
      <c r="D19" s="616"/>
      <c r="E19" s="288"/>
      <c r="F19" s="289"/>
      <c r="G19" s="290" t="str">
        <f t="shared" ref="G19:G26" si="0">IF(B19="","",E19*F19)</f>
        <v/>
      </c>
      <c r="H19" s="666"/>
      <c r="I19" s="666"/>
    </row>
    <row r="20" spans="2:9" ht="20.100000000000001" customHeight="1">
      <c r="B20" s="362"/>
      <c r="C20" s="615"/>
      <c r="D20" s="616"/>
      <c r="E20" s="288"/>
      <c r="F20" s="289"/>
      <c r="G20" s="290" t="str">
        <f t="shared" si="0"/>
        <v/>
      </c>
      <c r="H20" s="666"/>
      <c r="I20" s="666"/>
    </row>
    <row r="21" spans="2:9" ht="20.100000000000001" customHeight="1">
      <c r="B21" s="362"/>
      <c r="C21" s="615"/>
      <c r="D21" s="616"/>
      <c r="E21" s="288"/>
      <c r="F21" s="289"/>
      <c r="G21" s="290" t="str">
        <f t="shared" si="0"/>
        <v/>
      </c>
      <c r="H21" s="666"/>
      <c r="I21" s="666"/>
    </row>
    <row r="22" spans="2:9" ht="20.100000000000001" customHeight="1">
      <c r="B22" s="362"/>
      <c r="C22" s="615"/>
      <c r="D22" s="616"/>
      <c r="E22" s="288"/>
      <c r="F22" s="289"/>
      <c r="G22" s="290" t="str">
        <f t="shared" si="0"/>
        <v/>
      </c>
      <c r="H22" s="666"/>
      <c r="I22" s="666"/>
    </row>
    <row r="23" spans="2:9" ht="20.100000000000001" customHeight="1">
      <c r="B23" s="362"/>
      <c r="C23" s="615"/>
      <c r="D23" s="616"/>
      <c r="E23" s="288"/>
      <c r="F23" s="289"/>
      <c r="G23" s="290" t="str">
        <f t="shared" si="0"/>
        <v/>
      </c>
      <c r="H23" s="666"/>
      <c r="I23" s="666"/>
    </row>
    <row r="24" spans="2:9" ht="20.100000000000001" customHeight="1">
      <c r="B24" s="362"/>
      <c r="C24" s="615"/>
      <c r="D24" s="616"/>
      <c r="E24" s="288"/>
      <c r="F24" s="289"/>
      <c r="G24" s="290" t="str">
        <f t="shared" si="0"/>
        <v/>
      </c>
      <c r="H24" s="666"/>
      <c r="I24" s="666"/>
    </row>
    <row r="25" spans="2:9" ht="20.100000000000001" customHeight="1">
      <c r="B25" s="362"/>
      <c r="C25" s="615"/>
      <c r="D25" s="616"/>
      <c r="E25" s="288"/>
      <c r="F25" s="289"/>
      <c r="G25" s="290" t="str">
        <f t="shared" si="0"/>
        <v/>
      </c>
      <c r="H25" s="666"/>
      <c r="I25" s="666"/>
    </row>
    <row r="26" spans="2:9" ht="20.100000000000001" customHeight="1">
      <c r="B26" s="362"/>
      <c r="C26" s="615"/>
      <c r="D26" s="616"/>
      <c r="E26" s="288"/>
      <c r="F26" s="289"/>
      <c r="G26" s="290" t="str">
        <f t="shared" si="0"/>
        <v/>
      </c>
      <c r="H26" s="666"/>
      <c r="I26" s="666"/>
    </row>
    <row r="27" spans="2:9" ht="15.9" customHeight="1">
      <c r="B27" t="str">
        <f>"① 購入は"&amp;TEXT(リスト!G62,"ggge年m月d日")&amp;"から可能です。"</f>
        <v>① 購入は令和7年4月1日から可能です。</v>
      </c>
    </row>
    <row r="28" spans="2:9" ht="15.9" customHeight="1">
      <c r="B28" t="s">
        <v>699</v>
      </c>
    </row>
    <row r="29" spans="2:9" ht="15.9" customHeight="1">
      <c r="B29" t="s">
        <v>622</v>
      </c>
    </row>
    <row r="30" spans="2:9" ht="15.9" customHeight="1">
      <c r="B30" t="s">
        <v>700</v>
      </c>
    </row>
  </sheetData>
  <sheetProtection algorithmName="SHA-512" hashValue="RUlHhze5VQBXnzc1QDDXoBVb7dLx124uWQlMvtbNBHH40n7yggYZU9r2yqBGFBuUfPd0bvvNAXmJLe7V5FRXvQ==" saltValue="6A3KpFmPKf5ibBGFYRe7lA==" spinCount="100000" sheet="1" objects="1" scenarios="1"/>
  <customSheetViews>
    <customSheetView guid="{76F1C708-D4F6-4FB5-9F5B-3EE58D925F2F}" showPageBreaks="1" printArea="1" view="pageBreakPreview">
      <selection activeCell="B1" sqref="B1:C1"/>
      <pageMargins left="0.19685039370078741" right="0.19685039370078741" top="0.78740157480314965" bottom="0.39370078740157483" header="0.39370078740157483" footer="0.19685039370078741"/>
      <printOptions horizontalCentered="1"/>
      <pageSetup paperSize="9" scale="90" orientation="landscape" r:id="rId1"/>
    </customSheetView>
  </customSheetViews>
  <mergeCells count="38">
    <mergeCell ref="B1:C1"/>
    <mergeCell ref="H18:I18"/>
    <mergeCell ref="H19:I19"/>
    <mergeCell ref="H20:I20"/>
    <mergeCell ref="H24:I24"/>
    <mergeCell ref="C23:D23"/>
    <mergeCell ref="C20:D20"/>
    <mergeCell ref="G3:I3"/>
    <mergeCell ref="G4:I4"/>
    <mergeCell ref="H17:I17"/>
    <mergeCell ref="C18:D18"/>
    <mergeCell ref="C19:D19"/>
    <mergeCell ref="H1:I1"/>
    <mergeCell ref="G5:H5"/>
    <mergeCell ref="B3:D4"/>
    <mergeCell ref="B14:I14"/>
    <mergeCell ref="C12:G12"/>
    <mergeCell ref="B7:D7"/>
    <mergeCell ref="B16:F16"/>
    <mergeCell ref="C15:D15"/>
    <mergeCell ref="H15:I15"/>
    <mergeCell ref="H16:I16"/>
    <mergeCell ref="B10:B11"/>
    <mergeCell ref="C10:C11"/>
    <mergeCell ref="D10:D11"/>
    <mergeCell ref="E11:G11"/>
    <mergeCell ref="E10:G10"/>
    <mergeCell ref="B17:F17"/>
    <mergeCell ref="C26:D26"/>
    <mergeCell ref="H26:I26"/>
    <mergeCell ref="C21:D21"/>
    <mergeCell ref="H23:I23"/>
    <mergeCell ref="C24:D24"/>
    <mergeCell ref="C25:D25"/>
    <mergeCell ref="C22:D22"/>
    <mergeCell ref="H25:I25"/>
    <mergeCell ref="H21:I21"/>
    <mergeCell ref="H22:I22"/>
  </mergeCells>
  <phoneticPr fontId="12"/>
  <conditionalFormatting sqref="C10">
    <cfRule type="expression" dxfId="142" priority="7" stopIfTrue="1">
      <formula>C10=""</formula>
    </cfRule>
  </conditionalFormatting>
  <conditionalFormatting sqref="D10:G11">
    <cfRule type="expression" dxfId="141" priority="5">
      <formula>$C$10="計上あり"</formula>
    </cfRule>
  </conditionalFormatting>
  <conditionalFormatting sqref="E11 B18:F26 C12 H18:I26">
    <cfRule type="expression" dxfId="140" priority="10" stopIfTrue="1">
      <formula>B11=""</formula>
    </cfRule>
  </conditionalFormatting>
  <conditionalFormatting sqref="G16:G26 G3:G5 I5">
    <cfRule type="expression" dxfId="138" priority="9" stopIfTrue="1">
      <formula>G3=""</formula>
    </cfRule>
  </conditionalFormatting>
  <dataValidations count="5">
    <dataValidation type="list" allowBlank="1" showInputMessage="1" showErrorMessage="1" sqref="C18:D26" xr:uid="{00000000-0002-0000-0900-000000000000}">
      <formula1>INDIRECT("リスト!$AI$3:$AI$8")</formula1>
    </dataValidation>
    <dataValidation imeMode="disabled" allowBlank="1" showInputMessage="1" showErrorMessage="1" sqref="E18:F26" xr:uid="{00000000-0002-0000-0900-000001000000}"/>
    <dataValidation type="list" allowBlank="1" showInputMessage="1" showErrorMessage="1" sqref="E11" xr:uid="{00000000-0002-0000-0900-000002000000}">
      <formula1>INDIRECT("リスト!$BW$3:$BW$5")</formula1>
    </dataValidation>
    <dataValidation type="list" allowBlank="1" showInputMessage="1" showErrorMessage="1" prompt="研修準備費を計上する場合は_x000a_「計上あり」を選択してください。_x000a_計上しない場合は_x000a_「計上なし」を選択してください。" sqref="C10:C11" xr:uid="{00000000-0002-0000-0900-000003000000}">
      <formula1>"計上あり,計上なし"</formula1>
    </dataValidation>
    <dataValidation type="date" allowBlank="1" showInputMessage="1" showErrorMessage="1" error="R7/4/1～R8/1/31までの日付を入力してください。" sqref="B18:B26" xr:uid="{00000000-0002-0000-0900-000004000000}">
      <formula1>INDIRECT("リスト!G62")</formula1>
      <formula2>INDIRECT("リスト!G63")</formula2>
    </dataValidation>
  </dataValidations>
  <hyperlinks>
    <hyperlink ref="B1:C1" location="'2-1(表紙)'!D24" display="様式２－８" xr:uid="{00000000-0004-0000-0900-000000000000}"/>
  </hyperlinks>
  <printOptions horizontalCentered="1"/>
  <pageMargins left="0.19685039370078741" right="0.19685039370078741" top="0.78740157480314965" bottom="0.39370078740157483" header="0.39370078740157483" footer="0.19685039370078741"/>
  <pageSetup paperSize="9" scale="94"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4" id="{4A9F051E-7992-4844-836A-45EA610A7E48}">
            <xm:f>'2-1(表紙)'!$J$3=リスト!$G$4</xm:f>
            <x14:dxf>
              <font>
                <color theme="1" tint="0.34998626667073579"/>
              </font>
              <fill>
                <patternFill>
                  <bgColor theme="0" tint="-0.499984740745262"/>
                </patternFill>
              </fill>
            </x14:dxf>
          </x14:cfRule>
          <xm:sqref>E18:E26 G18:G26</xm:sqref>
        </x14:conditionalFormatting>
        <x14:conditionalFormatting xmlns:xm="http://schemas.microsoft.com/office/excel/2006/main">
          <x14:cfRule type="expression" priority="3" id="{8FE4CB4E-669E-4B24-82CD-DAF61325E744}">
            <xm:f>'2-1(表紙)'!$J$3=リスト!$G$4</xm:f>
            <x14:dxf>
              <font>
                <color theme="0"/>
              </font>
            </x14:dxf>
          </x14:cfRule>
          <xm:sqref>G17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tabColor theme="6"/>
  </sheetPr>
  <dimension ref="B1:U32"/>
  <sheetViews>
    <sheetView view="pageBreakPreview" zoomScaleNormal="100" zoomScaleSheetLayoutView="100" workbookViewId="0">
      <selection activeCell="V1" sqref="V1"/>
    </sheetView>
  </sheetViews>
  <sheetFormatPr defaultColWidth="9" defaultRowHeight="13.5" customHeight="1"/>
  <cols>
    <col min="1" max="1" width="3.6640625" customWidth="1"/>
    <col min="2" max="2" width="9" customWidth="1"/>
    <col min="3" max="4" width="7.77734375" customWidth="1"/>
    <col min="5" max="5" width="8.77734375" customWidth="1"/>
    <col min="6" max="6" width="7.44140625" customWidth="1"/>
    <col min="7" max="7" width="9.88671875" customWidth="1"/>
    <col min="8" max="8" width="3.6640625" customWidth="1"/>
    <col min="10" max="11" width="7.77734375" customWidth="1"/>
    <col min="12" max="12" width="8.77734375" customWidth="1"/>
    <col min="13" max="13" width="7.44140625" customWidth="1"/>
    <col min="14" max="14" width="9.88671875" customWidth="1"/>
    <col min="15" max="15" width="3.6640625" customWidth="1"/>
    <col min="17" max="18" width="7.77734375" customWidth="1"/>
    <col min="19" max="19" width="8.77734375" customWidth="1"/>
    <col min="20" max="20" width="7.44140625" customWidth="1"/>
    <col min="21" max="21" width="9.88671875" customWidth="1"/>
  </cols>
  <sheetData>
    <row r="1" spans="2:21" ht="20.100000000000001" customHeight="1">
      <c r="B1" s="575" t="s">
        <v>616</v>
      </c>
      <c r="C1" s="576"/>
      <c r="D1" s="576"/>
      <c r="E1" s="230" t="str">
        <f>'2-1(表紙)'!D1</f>
        <v>R7緑</v>
      </c>
      <c r="F1" s="117"/>
      <c r="T1" s="656" t="str">
        <f>IF('2-1(表紙)'!$J$3="","提出区分",'2-1(表紙)'!$J$3)</f>
        <v>提出区分</v>
      </c>
      <c r="U1" s="656"/>
    </row>
    <row r="2" spans="2:21" ht="20.100000000000001" customHeight="1"/>
    <row r="3" spans="2:21" ht="20.100000000000001" customHeight="1">
      <c r="B3" s="541" t="s">
        <v>615</v>
      </c>
      <c r="C3" s="541"/>
      <c r="D3" s="541"/>
      <c r="E3" s="541"/>
      <c r="F3" s="541"/>
      <c r="G3" s="541"/>
      <c r="N3" s="508" t="s">
        <v>200</v>
      </c>
      <c r="O3" s="538"/>
      <c r="P3" s="522" t="str">
        <f>IF('2-1(表紙)'!$I$15="","",'2-1(表紙)'!$I$15)</f>
        <v/>
      </c>
      <c r="Q3" s="522"/>
      <c r="R3" s="522"/>
      <c r="S3" s="522"/>
      <c r="T3" s="522"/>
      <c r="U3" s="522"/>
    </row>
    <row r="4" spans="2:21" ht="20.100000000000001" customHeight="1">
      <c r="B4" s="541"/>
      <c r="C4" s="541"/>
      <c r="D4" s="541"/>
      <c r="E4" s="541"/>
      <c r="F4" s="541"/>
      <c r="G4" s="541"/>
      <c r="N4" s="508" t="s">
        <v>201</v>
      </c>
      <c r="O4" s="538"/>
      <c r="P4" s="522" t="str">
        <f>IF('2-1(表紙)'!$J$15="","",'2-1(表紙)'!$J$15)</f>
        <v/>
      </c>
      <c r="Q4" s="522"/>
      <c r="R4" s="522"/>
      <c r="S4" s="522"/>
      <c r="T4" s="522"/>
      <c r="U4" s="522"/>
    </row>
    <row r="5" spans="2:21" ht="20.100000000000001" customHeight="1">
      <c r="B5" s="131"/>
      <c r="C5" s="131"/>
      <c r="D5" s="131"/>
      <c r="E5" s="131"/>
      <c r="F5" s="131"/>
      <c r="G5" s="131"/>
      <c r="N5" s="516" t="s">
        <v>586</v>
      </c>
      <c r="O5" s="518"/>
      <c r="P5" s="522" t="str">
        <f>IF('2-1(表紙)'!$H$10="","",'2-1(表紙)'!$H$10)</f>
        <v/>
      </c>
      <c r="Q5" s="522"/>
      <c r="R5" s="522"/>
      <c r="S5" s="522"/>
      <c r="T5" s="522"/>
      <c r="U5" s="36" t="str">
        <f>IF('2-1(表紙)'!$K$15="","",'2-1(表紙)'!$K$15)</f>
        <v/>
      </c>
    </row>
    <row r="6" spans="2:21" ht="20.100000000000001" customHeight="1">
      <c r="S6" s="22"/>
      <c r="T6" s="22"/>
      <c r="U6" s="48"/>
    </row>
    <row r="7" spans="2:21" ht="20.100000000000001" customHeight="1">
      <c r="B7" s="507" t="s">
        <v>478</v>
      </c>
      <c r="C7" s="507"/>
      <c r="D7" s="507"/>
      <c r="E7" s="507"/>
      <c r="F7" s="346">
        <f>SUM('2-2(基本)'!$AD$15:$AD$19)+SUM('2-2(基本)'!$AD$49:$AD$53)</f>
        <v>0</v>
      </c>
      <c r="G7" s="197" t="s">
        <v>425</v>
      </c>
      <c r="I7" s="507" t="s">
        <v>580</v>
      </c>
      <c r="J7" s="507"/>
      <c r="K7" s="507"/>
      <c r="L7" s="507"/>
      <c r="M7" s="346">
        <f>SUM('2-2(基本)'!$AD$20:$AD$24)+SUM('2-2(基本)'!$AD$54:$AD$58)</f>
        <v>0</v>
      </c>
      <c r="P7" s="507" t="s">
        <v>583</v>
      </c>
      <c r="Q7" s="507"/>
      <c r="R7" s="507"/>
      <c r="S7" s="507"/>
      <c r="T7" s="346">
        <f>SUM('2-2(基本)'!$AD$25:$AD$29)+SUM('2-2(基本)'!$AD$59:$AD$63)</f>
        <v>0</v>
      </c>
    </row>
    <row r="8" spans="2:21" ht="20.100000000000001" customHeight="1">
      <c r="F8" s="37" t="s">
        <v>514</v>
      </c>
      <c r="M8" s="37" t="s">
        <v>514</v>
      </c>
      <c r="T8" s="37" t="s">
        <v>514</v>
      </c>
    </row>
    <row r="9" spans="2:21" ht="20.100000000000001" customHeight="1">
      <c r="B9" s="41" t="s">
        <v>752</v>
      </c>
      <c r="F9" s="37"/>
      <c r="I9" s="41" t="s">
        <v>753</v>
      </c>
      <c r="M9" s="37"/>
      <c r="P9" s="41" t="s">
        <v>754</v>
      </c>
      <c r="T9" s="37"/>
    </row>
    <row r="10" spans="2:21" ht="20.100000000000001" customHeight="1" thickBot="1">
      <c r="B10" s="129" t="s">
        <v>749</v>
      </c>
      <c r="C10" s="685"/>
      <c r="D10" s="686"/>
      <c r="F10" s="37"/>
      <c r="I10" s="129" t="s">
        <v>749</v>
      </c>
      <c r="J10" s="685"/>
      <c r="K10" s="686"/>
      <c r="M10" s="37"/>
      <c r="P10" s="129" t="s">
        <v>749</v>
      </c>
      <c r="Q10" s="685"/>
      <c r="R10" s="686"/>
      <c r="T10" s="37"/>
    </row>
    <row r="11" spans="2:21" ht="20.100000000000001" customHeight="1">
      <c r="B11" s="662" t="s">
        <v>617</v>
      </c>
      <c r="C11" s="659" t="s">
        <v>619</v>
      </c>
      <c r="D11" s="660"/>
      <c r="E11" s="660"/>
      <c r="F11" s="660"/>
      <c r="G11" s="661"/>
      <c r="I11" s="662" t="s">
        <v>617</v>
      </c>
      <c r="J11" s="659" t="s">
        <v>619</v>
      </c>
      <c r="K11" s="660"/>
      <c r="L11" s="660"/>
      <c r="M11" s="660"/>
      <c r="N11" s="661"/>
      <c r="P11" s="662" t="s">
        <v>617</v>
      </c>
      <c r="Q11" s="659" t="s">
        <v>619</v>
      </c>
      <c r="R11" s="660"/>
      <c r="S11" s="660"/>
      <c r="T11" s="660"/>
      <c r="U11" s="661"/>
    </row>
    <row r="12" spans="2:21" ht="20.100000000000001" customHeight="1" thickBot="1">
      <c r="B12" s="663"/>
      <c r="C12" s="683"/>
      <c r="D12" s="683"/>
      <c r="E12" s="683"/>
      <c r="F12" s="683"/>
      <c r="G12" s="684"/>
      <c r="I12" s="663"/>
      <c r="J12" s="683"/>
      <c r="K12" s="683"/>
      <c r="L12" s="683"/>
      <c r="M12" s="683"/>
      <c r="N12" s="684"/>
      <c r="P12" s="663"/>
      <c r="Q12" s="683"/>
      <c r="R12" s="683"/>
      <c r="S12" s="683"/>
      <c r="T12" s="683"/>
      <c r="U12" s="684"/>
    </row>
    <row r="13" spans="2:21" ht="20.100000000000001" customHeight="1">
      <c r="B13" s="74" t="s">
        <v>610</v>
      </c>
      <c r="C13" s="651"/>
      <c r="D13" s="651"/>
      <c r="E13" s="651"/>
      <c r="F13" s="651"/>
      <c r="G13" s="651"/>
      <c r="I13" s="74" t="s">
        <v>610</v>
      </c>
      <c r="J13" s="651"/>
      <c r="K13" s="651"/>
      <c r="L13" s="651"/>
      <c r="M13" s="651"/>
      <c r="N13" s="651"/>
      <c r="P13" s="74" t="s">
        <v>610</v>
      </c>
      <c r="Q13" s="651"/>
      <c r="R13" s="651"/>
      <c r="S13" s="651"/>
      <c r="T13" s="651"/>
      <c r="U13" s="651"/>
    </row>
    <row r="14" spans="2:21" ht="20.100000000000001" customHeight="1">
      <c r="F14" s="37"/>
      <c r="M14" s="37"/>
      <c r="T14" s="37"/>
    </row>
    <row r="15" spans="2:21" ht="20.100000000000001" customHeight="1">
      <c r="B15" s="507" t="s">
        <v>477</v>
      </c>
      <c r="C15" s="507"/>
      <c r="D15" s="507"/>
      <c r="E15" s="507"/>
      <c r="F15" s="507"/>
      <c r="G15" s="507"/>
      <c r="I15" s="507" t="s">
        <v>479</v>
      </c>
      <c r="J15" s="507"/>
      <c r="K15" s="507"/>
      <c r="L15" s="507"/>
      <c r="M15" s="507"/>
      <c r="N15" s="507"/>
      <c r="P15" s="507" t="s">
        <v>582</v>
      </c>
      <c r="Q15" s="507"/>
      <c r="R15" s="507"/>
      <c r="S15" s="507"/>
      <c r="T15" s="507"/>
      <c r="U15" s="507"/>
    </row>
    <row r="16" spans="2:21" ht="20.100000000000001" customHeight="1">
      <c r="B16" s="36" t="s">
        <v>161</v>
      </c>
      <c r="C16" s="516" t="s">
        <v>162</v>
      </c>
      <c r="D16" s="518"/>
      <c r="E16" s="36" t="s">
        <v>560</v>
      </c>
      <c r="F16" s="36" t="s">
        <v>163</v>
      </c>
      <c r="G16" s="36" t="s">
        <v>164</v>
      </c>
      <c r="I16" s="36" t="s">
        <v>161</v>
      </c>
      <c r="J16" s="516" t="s">
        <v>162</v>
      </c>
      <c r="K16" s="518"/>
      <c r="L16" s="36" t="s">
        <v>560</v>
      </c>
      <c r="M16" s="36" t="s">
        <v>163</v>
      </c>
      <c r="N16" s="36" t="s">
        <v>164</v>
      </c>
      <c r="P16" s="36" t="s">
        <v>161</v>
      </c>
      <c r="Q16" s="516" t="s">
        <v>162</v>
      </c>
      <c r="R16" s="518"/>
      <c r="S16" s="36" t="s">
        <v>560</v>
      </c>
      <c r="T16" s="36" t="s">
        <v>163</v>
      </c>
      <c r="U16" s="36" t="s">
        <v>164</v>
      </c>
    </row>
    <row r="17" spans="2:21" ht="20.100000000000001" customHeight="1">
      <c r="B17" s="565" t="s">
        <v>961</v>
      </c>
      <c r="C17" s="566"/>
      <c r="D17" s="566"/>
      <c r="E17" s="566"/>
      <c r="F17" s="566"/>
      <c r="G17" s="293" t="str">
        <f>IF(AND(T1=リスト!G4,C10="計上あり"),F7*80000,IF(G18&lt;&gt;"",IF(F7&lt;&gt;"",IF(G18&lt;=F7*80000,G18,F7*80000),""),""))</f>
        <v/>
      </c>
      <c r="I17" s="565" t="str">
        <f>$B$17</f>
        <v>助成額　（上限：助成対象研修生数×８万円）</v>
      </c>
      <c r="J17" s="566"/>
      <c r="K17" s="566"/>
      <c r="L17" s="566"/>
      <c r="M17" s="566"/>
      <c r="N17" s="293" t="str">
        <f>IF(AND(T1=リスト!G4,J10="計上あり"),M7*80000,IF(N18&lt;&gt;"",IF(M7&lt;&gt;"",IF(N18&lt;=M7*80000,N18,M7*80000),""),""))</f>
        <v/>
      </c>
      <c r="P17" s="565" t="str">
        <f>$B$17</f>
        <v>助成額　（上限：助成対象研修生数×８万円）</v>
      </c>
      <c r="Q17" s="566"/>
      <c r="R17" s="566"/>
      <c r="S17" s="566"/>
      <c r="T17" s="566"/>
      <c r="U17" s="293" t="str">
        <f>IF(AND(T1=リスト!G4,Q10="計上あり"),T7*80000,IF(U18&lt;&gt;"",IF(T7&lt;&gt;"",IF(U18&lt;=T7*80000,U18,T7*80000),""),""))</f>
        <v/>
      </c>
    </row>
    <row r="18" spans="2:21" ht="20.100000000000001" customHeight="1" thickBot="1">
      <c r="B18" s="654" t="s">
        <v>466</v>
      </c>
      <c r="C18" s="655"/>
      <c r="D18" s="655"/>
      <c r="E18" s="655"/>
      <c r="F18" s="655"/>
      <c r="G18" s="294" t="str">
        <f>IF(SUM(G19:G28)=0,"",SUM(G19:G28))</f>
        <v/>
      </c>
      <c r="I18" s="654" t="str">
        <f>$B$18</f>
        <v>合計額　（税抜）</v>
      </c>
      <c r="J18" s="655"/>
      <c r="K18" s="655"/>
      <c r="L18" s="655"/>
      <c r="M18" s="655"/>
      <c r="N18" s="294" t="str">
        <f>IF(SUM(N19:N28)=0,"",SUM(N19:N28))</f>
        <v/>
      </c>
      <c r="P18" s="654" t="str">
        <f>$B$18</f>
        <v>合計額　（税抜）</v>
      </c>
      <c r="Q18" s="655"/>
      <c r="R18" s="655"/>
      <c r="S18" s="655"/>
      <c r="T18" s="655"/>
      <c r="U18" s="294" t="str">
        <f>IF(SUM(U19:U28)=0,"",SUM(U19:U28))</f>
        <v/>
      </c>
    </row>
    <row r="19" spans="2:21" ht="20.100000000000001" customHeight="1" thickTop="1">
      <c r="B19" s="364"/>
      <c r="C19" s="657"/>
      <c r="D19" s="658"/>
      <c r="E19" s="285"/>
      <c r="F19" s="286"/>
      <c r="G19" s="287" t="str">
        <f>IF(B19="","",E19*F19)</f>
        <v/>
      </c>
      <c r="I19" s="361"/>
      <c r="J19" s="621"/>
      <c r="K19" s="622"/>
      <c r="L19" s="295"/>
      <c r="M19" s="296"/>
      <c r="N19" s="290" t="str">
        <f>IF(I19="","",L19*M19)</f>
        <v/>
      </c>
      <c r="P19" s="361"/>
      <c r="Q19" s="621"/>
      <c r="R19" s="622"/>
      <c r="S19" s="295"/>
      <c r="T19" s="296"/>
      <c r="U19" s="290" t="str">
        <f>IF(P19="","",S19*T19)</f>
        <v/>
      </c>
    </row>
    <row r="20" spans="2:21" ht="20.100000000000001" customHeight="1">
      <c r="B20" s="362"/>
      <c r="C20" s="615"/>
      <c r="D20" s="616"/>
      <c r="E20" s="288"/>
      <c r="F20" s="289"/>
      <c r="G20" s="290" t="str">
        <f t="shared" ref="G20:G28" si="0">IF(B20="","",E20*F20)</f>
        <v/>
      </c>
      <c r="I20" s="362"/>
      <c r="J20" s="615"/>
      <c r="K20" s="616"/>
      <c r="L20" s="288"/>
      <c r="M20" s="289"/>
      <c r="N20" s="290" t="str">
        <f t="shared" ref="N20:N28" si="1">IF(I20="","",L20*M20)</f>
        <v/>
      </c>
      <c r="P20" s="362"/>
      <c r="Q20" s="615"/>
      <c r="R20" s="616"/>
      <c r="S20" s="288"/>
      <c r="T20" s="289"/>
      <c r="U20" s="290" t="str">
        <f t="shared" ref="U20:U28" si="2">IF(P20="","",S20*T20)</f>
        <v/>
      </c>
    </row>
    <row r="21" spans="2:21" ht="20.100000000000001" customHeight="1">
      <c r="B21" s="362"/>
      <c r="C21" s="615"/>
      <c r="D21" s="616"/>
      <c r="E21" s="288"/>
      <c r="F21" s="289"/>
      <c r="G21" s="290" t="str">
        <f t="shared" si="0"/>
        <v/>
      </c>
      <c r="I21" s="362"/>
      <c r="J21" s="615"/>
      <c r="K21" s="616"/>
      <c r="L21" s="288"/>
      <c r="M21" s="289"/>
      <c r="N21" s="290" t="str">
        <f t="shared" si="1"/>
        <v/>
      </c>
      <c r="P21" s="362"/>
      <c r="Q21" s="615"/>
      <c r="R21" s="616"/>
      <c r="S21" s="288"/>
      <c r="T21" s="289"/>
      <c r="U21" s="290" t="str">
        <f t="shared" si="2"/>
        <v/>
      </c>
    </row>
    <row r="22" spans="2:21" ht="20.100000000000001" customHeight="1">
      <c r="B22" s="362"/>
      <c r="C22" s="615"/>
      <c r="D22" s="616"/>
      <c r="E22" s="288"/>
      <c r="F22" s="289"/>
      <c r="G22" s="290" t="str">
        <f t="shared" si="0"/>
        <v/>
      </c>
      <c r="I22" s="362"/>
      <c r="J22" s="615"/>
      <c r="K22" s="616"/>
      <c r="L22" s="288"/>
      <c r="M22" s="289"/>
      <c r="N22" s="290" t="str">
        <f t="shared" si="1"/>
        <v/>
      </c>
      <c r="P22" s="362"/>
      <c r="Q22" s="615"/>
      <c r="R22" s="616"/>
      <c r="S22" s="288"/>
      <c r="T22" s="289"/>
      <c r="U22" s="290" t="str">
        <f t="shared" si="2"/>
        <v/>
      </c>
    </row>
    <row r="23" spans="2:21" ht="20.100000000000001" customHeight="1">
      <c r="B23" s="362"/>
      <c r="C23" s="615"/>
      <c r="D23" s="616"/>
      <c r="E23" s="288"/>
      <c r="F23" s="289"/>
      <c r="G23" s="290" t="str">
        <f t="shared" si="0"/>
        <v/>
      </c>
      <c r="I23" s="362"/>
      <c r="J23" s="615"/>
      <c r="K23" s="616"/>
      <c r="L23" s="288"/>
      <c r="M23" s="289"/>
      <c r="N23" s="290" t="str">
        <f t="shared" si="1"/>
        <v/>
      </c>
      <c r="P23" s="362"/>
      <c r="Q23" s="615"/>
      <c r="R23" s="616"/>
      <c r="S23" s="288"/>
      <c r="T23" s="289"/>
      <c r="U23" s="290" t="str">
        <f t="shared" si="2"/>
        <v/>
      </c>
    </row>
    <row r="24" spans="2:21" ht="20.100000000000001" customHeight="1">
      <c r="B24" s="362"/>
      <c r="C24" s="615"/>
      <c r="D24" s="616"/>
      <c r="E24" s="288"/>
      <c r="F24" s="289"/>
      <c r="G24" s="290" t="str">
        <f t="shared" si="0"/>
        <v/>
      </c>
      <c r="I24" s="362"/>
      <c r="J24" s="615"/>
      <c r="K24" s="616"/>
      <c r="L24" s="288"/>
      <c r="M24" s="289"/>
      <c r="N24" s="290" t="str">
        <f t="shared" si="1"/>
        <v/>
      </c>
      <c r="P24" s="362"/>
      <c r="Q24" s="615"/>
      <c r="R24" s="616"/>
      <c r="S24" s="288"/>
      <c r="T24" s="289"/>
      <c r="U24" s="290" t="str">
        <f t="shared" si="2"/>
        <v/>
      </c>
    </row>
    <row r="25" spans="2:21" ht="20.100000000000001" customHeight="1">
      <c r="B25" s="362"/>
      <c r="C25" s="615"/>
      <c r="D25" s="616"/>
      <c r="E25" s="288"/>
      <c r="F25" s="289"/>
      <c r="G25" s="290" t="str">
        <f t="shared" si="0"/>
        <v/>
      </c>
      <c r="I25" s="362"/>
      <c r="J25" s="615"/>
      <c r="K25" s="616"/>
      <c r="L25" s="288"/>
      <c r="M25" s="289"/>
      <c r="N25" s="290" t="str">
        <f t="shared" si="1"/>
        <v/>
      </c>
      <c r="P25" s="362"/>
      <c r="Q25" s="615"/>
      <c r="R25" s="616"/>
      <c r="S25" s="288"/>
      <c r="T25" s="289"/>
      <c r="U25" s="290" t="str">
        <f t="shared" si="2"/>
        <v/>
      </c>
    </row>
    <row r="26" spans="2:21" ht="20.100000000000001" customHeight="1">
      <c r="B26" s="362"/>
      <c r="C26" s="615"/>
      <c r="D26" s="616"/>
      <c r="E26" s="288"/>
      <c r="F26" s="289"/>
      <c r="G26" s="290" t="str">
        <f t="shared" si="0"/>
        <v/>
      </c>
      <c r="I26" s="362"/>
      <c r="J26" s="615"/>
      <c r="K26" s="616"/>
      <c r="L26" s="288"/>
      <c r="M26" s="289"/>
      <c r="N26" s="290" t="str">
        <f t="shared" si="1"/>
        <v/>
      </c>
      <c r="P26" s="362"/>
      <c r="Q26" s="615"/>
      <c r="R26" s="616"/>
      <c r="S26" s="288"/>
      <c r="T26" s="289"/>
      <c r="U26" s="290" t="str">
        <f t="shared" si="2"/>
        <v/>
      </c>
    </row>
    <row r="27" spans="2:21" ht="20.100000000000001" customHeight="1">
      <c r="B27" s="362"/>
      <c r="C27" s="615"/>
      <c r="D27" s="616"/>
      <c r="E27" s="288"/>
      <c r="F27" s="289"/>
      <c r="G27" s="290" t="str">
        <f t="shared" si="0"/>
        <v/>
      </c>
      <c r="I27" s="362"/>
      <c r="J27" s="615"/>
      <c r="K27" s="616"/>
      <c r="L27" s="288"/>
      <c r="M27" s="289"/>
      <c r="N27" s="290" t="str">
        <f t="shared" si="1"/>
        <v/>
      </c>
      <c r="P27" s="362"/>
      <c r="Q27" s="615"/>
      <c r="R27" s="616"/>
      <c r="S27" s="288"/>
      <c r="T27" s="289"/>
      <c r="U27" s="290" t="str">
        <f t="shared" si="2"/>
        <v/>
      </c>
    </row>
    <row r="28" spans="2:21" ht="20.100000000000001" customHeight="1">
      <c r="B28" s="362"/>
      <c r="C28" s="615"/>
      <c r="D28" s="616"/>
      <c r="E28" s="288"/>
      <c r="F28" s="289"/>
      <c r="G28" s="290" t="str">
        <f t="shared" si="0"/>
        <v/>
      </c>
      <c r="I28" s="362"/>
      <c r="J28" s="615"/>
      <c r="K28" s="616"/>
      <c r="L28" s="288"/>
      <c r="M28" s="289"/>
      <c r="N28" s="290" t="str">
        <f t="shared" si="1"/>
        <v/>
      </c>
      <c r="P28" s="362"/>
      <c r="Q28" s="615"/>
      <c r="R28" s="616"/>
      <c r="S28" s="288"/>
      <c r="T28" s="289"/>
      <c r="U28" s="290" t="str">
        <f t="shared" si="2"/>
        <v/>
      </c>
    </row>
    <row r="29" spans="2:21" ht="20.100000000000001" customHeight="1">
      <c r="B29" t="str">
        <f>"①購入は"&amp;TEXT(リスト!G62,"ggge年m月d日")&amp;"から可能です。（出来るだけ早い時期に、研修生数に適した個数を購入し、安全対策に使用してください）"</f>
        <v>①購入は令和7年4月1日から可能です。（出来るだけ早い時期に、研修生数に適した個数を購入し、安全対策に使用してください）</v>
      </c>
    </row>
    <row r="30" spans="2:21" ht="13.5" customHeight="1">
      <c r="B30" t="s">
        <v>561</v>
      </c>
    </row>
    <row r="31" spans="2:21" ht="13.5" customHeight="1">
      <c r="B31" t="s">
        <v>635</v>
      </c>
    </row>
    <row r="32" spans="2:21" ht="13.5" customHeight="1">
      <c r="B32" t="s">
        <v>701</v>
      </c>
    </row>
  </sheetData>
  <sheetProtection algorithmName="SHA-512" hashValue="1j0ENVJ0ZXP5lVy+tk4EXsYCHcNaLMU5qlBRTdzOG03IExuz7T05dolEhWye9lPMrrsa3bVAxx/w3l5XVjB3XA==" saltValue="HxWejsDaUdlD8THZaRsoAg==" spinCount="100000" sheet="1" objects="1" scenarios="1"/>
  <mergeCells count="69">
    <mergeCell ref="Q13:U13"/>
    <mergeCell ref="P3:U3"/>
    <mergeCell ref="P4:U4"/>
    <mergeCell ref="P5:T5"/>
    <mergeCell ref="B15:G15"/>
    <mergeCell ref="I15:N15"/>
    <mergeCell ref="Q11:U11"/>
    <mergeCell ref="P11:P12"/>
    <mergeCell ref="Q10:R10"/>
    <mergeCell ref="Q12:U12"/>
    <mergeCell ref="B1:D1"/>
    <mergeCell ref="B3:G4"/>
    <mergeCell ref="C16:D16"/>
    <mergeCell ref="J16:K16"/>
    <mergeCell ref="C13:G13"/>
    <mergeCell ref="J12:N12"/>
    <mergeCell ref="J13:N13"/>
    <mergeCell ref="C12:G12"/>
    <mergeCell ref="B7:E7"/>
    <mergeCell ref="I7:L7"/>
    <mergeCell ref="C11:G11"/>
    <mergeCell ref="B11:B12"/>
    <mergeCell ref="J11:N11"/>
    <mergeCell ref="I11:I12"/>
    <mergeCell ref="C10:D10"/>
    <mergeCell ref="J10:K10"/>
    <mergeCell ref="B17:F17"/>
    <mergeCell ref="I17:M17"/>
    <mergeCell ref="B18:F18"/>
    <mergeCell ref="I18:M18"/>
    <mergeCell ref="C19:D19"/>
    <mergeCell ref="J19:K19"/>
    <mergeCell ref="C20:D20"/>
    <mergeCell ref="J20:K20"/>
    <mergeCell ref="C21:D21"/>
    <mergeCell ref="J21:K21"/>
    <mergeCell ref="C22:D22"/>
    <mergeCell ref="J22:K22"/>
    <mergeCell ref="C23:D23"/>
    <mergeCell ref="J23:K23"/>
    <mergeCell ref="C24:D24"/>
    <mergeCell ref="J24:K24"/>
    <mergeCell ref="C25:D25"/>
    <mergeCell ref="J25:K25"/>
    <mergeCell ref="C26:D26"/>
    <mergeCell ref="J26:K26"/>
    <mergeCell ref="C27:D27"/>
    <mergeCell ref="J27:K27"/>
    <mergeCell ref="C28:D28"/>
    <mergeCell ref="J28:K28"/>
    <mergeCell ref="T1:U1"/>
    <mergeCell ref="N3:O3"/>
    <mergeCell ref="N4:O4"/>
    <mergeCell ref="N5:O5"/>
    <mergeCell ref="P7:S7"/>
    <mergeCell ref="Q27:R27"/>
    <mergeCell ref="Q28:R28"/>
    <mergeCell ref="Q26:R26"/>
    <mergeCell ref="P15:U15"/>
    <mergeCell ref="Q16:R16"/>
    <mergeCell ref="P17:T17"/>
    <mergeCell ref="P18:T18"/>
    <mergeCell ref="Q19:R19"/>
    <mergeCell ref="Q20:R20"/>
    <mergeCell ref="Q21:R21"/>
    <mergeCell ref="Q22:R22"/>
    <mergeCell ref="Q23:R23"/>
    <mergeCell ref="Q24:R24"/>
    <mergeCell ref="Q25:R25"/>
  </mergeCells>
  <phoneticPr fontId="73"/>
  <conditionalFormatting sqref="B11:G12">
    <cfRule type="expression" dxfId="136" priority="11">
      <formula>$C$10="計上あり"</formula>
    </cfRule>
  </conditionalFormatting>
  <conditionalFormatting sqref="C10">
    <cfRule type="expression" dxfId="135" priority="14" stopIfTrue="1">
      <formula>C10=""</formula>
    </cfRule>
  </conditionalFormatting>
  <conditionalFormatting sqref="C12:G13 J12:N13 Q12:U13 B19:F28 I19:M28 P19:T28">
    <cfRule type="expression" dxfId="134" priority="15">
      <formula>B12=""</formula>
    </cfRule>
  </conditionalFormatting>
  <conditionalFormatting sqref="G17:G28 N17:N28 U17:U28 P3:U5">
    <cfRule type="expression" dxfId="132" priority="16">
      <formula>G3=""</formula>
    </cfRule>
  </conditionalFormatting>
  <conditionalFormatting sqref="I11:N12">
    <cfRule type="expression" dxfId="130" priority="10">
      <formula>$J$10="計上あり"</formula>
    </cfRule>
  </conditionalFormatting>
  <conditionalFormatting sqref="J10">
    <cfRule type="expression" dxfId="129" priority="13" stopIfTrue="1">
      <formula>J10=""</formula>
    </cfRule>
  </conditionalFormatting>
  <conditionalFormatting sqref="P11:U12">
    <cfRule type="expression" dxfId="128" priority="9">
      <formula>$Q$10="計上あり"</formula>
    </cfRule>
  </conditionalFormatting>
  <conditionalFormatting sqref="Q10">
    <cfRule type="expression" dxfId="127" priority="12" stopIfTrue="1">
      <formula>Q10=""</formula>
    </cfRule>
  </conditionalFormatting>
  <dataValidations count="6">
    <dataValidation type="whole" imeMode="disabled" allowBlank="1" showInputMessage="1" showErrorMessage="1" sqref="E19:E28 L19:L28 S19:S28" xr:uid="{00000000-0002-0000-0A00-000000000000}">
      <formula1>-999999</formula1>
      <formula2>999999</formula2>
    </dataValidation>
    <dataValidation imeMode="disabled" allowBlank="1" showInputMessage="1" showErrorMessage="1" sqref="F19:F28 M19:M28 T19:T28" xr:uid="{00000000-0002-0000-0A00-000001000000}"/>
    <dataValidation type="date" allowBlank="1" showInputMessage="1" showErrorMessage="1" error="R7/4/1～R8/1/31までの日付を入力してください。" sqref="I19:I28 B19:B28 P19:P28" xr:uid="{00000000-0002-0000-0A00-000002000000}">
      <formula1>INDIRECT("リスト!G62")</formula1>
      <formula2>INDIRECT("リスト!G63")</formula2>
    </dataValidation>
    <dataValidation type="list" allowBlank="1" showInputMessage="1" showErrorMessage="1" sqref="C12:G12 J12:N12 Q12:U12" xr:uid="{00000000-0002-0000-0A00-000003000000}">
      <formula1>INDIRECT("リスト!$BW$17:$BW$20")</formula1>
    </dataValidation>
    <dataValidation type="list" allowBlank="1" showInputMessage="1" showErrorMessage="1" sqref="C19:D28 Q19:R28 J19:K28" xr:uid="{00000000-0002-0000-0A00-000004000000}">
      <formula1>INDIRECT("リスト!$AA$22:$AA$26")</formula1>
    </dataValidation>
    <dataValidation type="list" allowBlank="1" showInputMessage="1" showErrorMessage="1" prompt="安全向上対策費を計上する場合は、研修区分ごとに「計上あり」を選択してください。_x000a_計上しない場合は、研修区分ごとに「計上なし」を選択してください。" sqref="C10:D10 J10:K10 Q10:R10" xr:uid="{00000000-0002-0000-0A00-000005000000}">
      <formula1>"計上あり,計上なし"</formula1>
    </dataValidation>
  </dataValidations>
  <hyperlinks>
    <hyperlink ref="B1:D1" location="'2-1(表紙)'!D24" display="様式２－９" xr:uid="{00000000-0004-0000-0A00-000000000000}"/>
  </hyperlinks>
  <printOptions horizontalCentered="1"/>
  <pageMargins left="0.19685039370078741" right="0.19685039370078741" top="0.78740157480314965" bottom="0.39370078740157483" header="0.39370078740157483" footer="0.19685039370078741"/>
  <pageSetup paperSize="9" scale="87"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8" id="{875EA21E-A158-48E1-8A24-441938519A56}">
            <xm:f>'2-1(表紙)'!$J$3=リスト!$G$4</xm:f>
            <x14:dxf>
              <font>
                <color theme="1" tint="0.34998626667073579"/>
              </font>
              <fill>
                <patternFill>
                  <bgColor theme="0" tint="-0.499984740745262"/>
                </patternFill>
              </fill>
            </x14:dxf>
          </x14:cfRule>
          <xm:sqref>E19:E28 G19:G28 L19:L28 N19:N28 S19:S28 U19:U28</xm:sqref>
        </x14:conditionalFormatting>
        <x14:conditionalFormatting xmlns:xm="http://schemas.microsoft.com/office/excel/2006/main">
          <x14:cfRule type="expression" priority="7" id="{772ACDB4-A400-439A-B138-4139FFA7B220}">
            <xm:f>'2-1(表紙)'!$J$3=リスト!$G$4</xm:f>
            <x14:dxf>
              <font>
                <color theme="0"/>
              </font>
            </x14:dxf>
          </x14:cfRule>
          <xm:sqref>G18 N18 U18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7"/>
  </sheetPr>
  <dimension ref="A1:AK28"/>
  <sheetViews>
    <sheetView view="pageBreakPreview" zoomScaleNormal="100" zoomScaleSheetLayoutView="100" workbookViewId="0">
      <selection activeCell="D10" sqref="D10"/>
    </sheetView>
  </sheetViews>
  <sheetFormatPr defaultColWidth="9" defaultRowHeight="13.5" customHeight="1"/>
  <cols>
    <col min="1" max="1" width="3.6640625" customWidth="1"/>
    <col min="2" max="3" width="4.6640625" customWidth="1"/>
    <col min="4" max="4" width="15.6640625" customWidth="1"/>
    <col min="5" max="6" width="4.6640625" customWidth="1"/>
    <col min="7" max="8" width="8.6640625" customWidth="1"/>
    <col min="9" max="9" width="4.6640625" customWidth="1"/>
    <col min="10" max="10" width="19.21875" customWidth="1"/>
    <col min="11" max="11" width="5.6640625" customWidth="1"/>
    <col min="12" max="12" width="6.44140625" customWidth="1"/>
    <col min="13" max="14" width="4.6640625" customWidth="1"/>
    <col min="15" max="15" width="15.6640625" customWidth="1"/>
    <col min="16" max="17" width="4.6640625" customWidth="1"/>
    <col min="18" max="19" width="8.6640625" customWidth="1"/>
    <col min="20" max="20" width="4.6640625" customWidth="1"/>
    <col min="21" max="21" width="19.21875" customWidth="1"/>
    <col min="22" max="22" width="5.6640625" customWidth="1"/>
    <col min="24" max="29" width="9" style="207" hidden="1" customWidth="1"/>
    <col min="38" max="16384" width="9" style="207"/>
  </cols>
  <sheetData>
    <row r="1" spans="2:29" ht="15" customHeight="1">
      <c r="B1" s="691" t="s">
        <v>668</v>
      </c>
      <c r="C1" s="692"/>
      <c r="D1" s="693"/>
      <c r="E1" t="str">
        <f>'2-1(表紙)'!D1</f>
        <v>R7緑</v>
      </c>
      <c r="U1" s="37" t="str">
        <f>IF('2-1(表紙)'!$J$3="","提出区分",'2-1(表紙)'!$J$3)</f>
        <v>提出区分</v>
      </c>
    </row>
    <row r="2" spans="2:29" ht="15" customHeight="1"/>
    <row r="3" spans="2:29" ht="20.100000000000001" customHeight="1">
      <c r="B3" s="541" t="s">
        <v>307</v>
      </c>
      <c r="C3" s="541"/>
      <c r="D3" s="541"/>
      <c r="Q3" s="522" t="s">
        <v>205</v>
      </c>
      <c r="R3" s="522"/>
      <c r="S3" s="522" t="str">
        <f>IF('2-1(表紙)'!$I$15="","",'2-1(表紙)'!$I$15)</f>
        <v/>
      </c>
      <c r="T3" s="522"/>
      <c r="U3" s="522"/>
      <c r="V3" s="522"/>
    </row>
    <row r="4" spans="2:29" ht="20.100000000000001" customHeight="1">
      <c r="B4" s="541"/>
      <c r="C4" s="541"/>
      <c r="D4" s="541"/>
      <c r="Q4" s="522" t="s">
        <v>11</v>
      </c>
      <c r="R4" s="522"/>
      <c r="S4" s="516" t="str">
        <f>IF('2-1(表紙)'!$J$15="","",'2-1(表紙)'!$J$15)</f>
        <v/>
      </c>
      <c r="T4" s="517"/>
      <c r="U4" s="517"/>
      <c r="V4" s="518"/>
    </row>
    <row r="5" spans="2:29" ht="20.100000000000001" customHeight="1">
      <c r="B5" s="128"/>
      <c r="C5" s="128"/>
      <c r="D5" s="128"/>
      <c r="M5" s="128"/>
      <c r="N5" s="128"/>
      <c r="O5" s="128"/>
      <c r="Q5" s="522" t="s">
        <v>591</v>
      </c>
      <c r="R5" s="522"/>
      <c r="S5" s="516" t="str">
        <f>IF('2-1(表紙)'!$H$10="","",'2-1(表紙)'!$H$10)</f>
        <v/>
      </c>
      <c r="T5" s="517"/>
      <c r="U5" s="518"/>
      <c r="V5" s="225" t="str">
        <f>IF('2-1(表紙)'!$K$15="","",'2-1(表紙)'!$K$15)</f>
        <v/>
      </c>
    </row>
    <row r="6" spans="2:29" ht="15" customHeight="1" thickBot="1">
      <c r="H6" s="48"/>
      <c r="I6" s="48"/>
      <c r="J6" s="48"/>
      <c r="S6" s="694"/>
      <c r="T6" s="694"/>
      <c r="U6" s="694"/>
    </row>
    <row r="7" spans="2:29" ht="30" customHeight="1">
      <c r="B7" s="695" t="s">
        <v>216</v>
      </c>
      <c r="C7" s="695" t="s">
        <v>669</v>
      </c>
      <c r="D7" s="697" t="s">
        <v>1</v>
      </c>
      <c r="E7" s="699" t="s">
        <v>670</v>
      </c>
      <c r="F7" s="702" t="s">
        <v>671</v>
      </c>
      <c r="G7" s="705" t="s">
        <v>366</v>
      </c>
      <c r="H7" s="710" t="s">
        <v>672</v>
      </c>
      <c r="I7" s="710" t="s">
        <v>673</v>
      </c>
      <c r="J7" s="713" t="s">
        <v>674</v>
      </c>
      <c r="K7" s="714"/>
      <c r="L7" s="399"/>
      <c r="M7" s="717" t="s">
        <v>216</v>
      </c>
      <c r="N7" s="695" t="s">
        <v>669</v>
      </c>
      <c r="O7" s="697" t="s">
        <v>1</v>
      </c>
      <c r="P7" s="699" t="s">
        <v>670</v>
      </c>
      <c r="Q7" s="702" t="s">
        <v>671</v>
      </c>
      <c r="R7" s="705" t="s">
        <v>366</v>
      </c>
      <c r="S7" s="710" t="s">
        <v>675</v>
      </c>
      <c r="T7" s="710" t="s">
        <v>673</v>
      </c>
      <c r="U7" s="708" t="s">
        <v>674</v>
      </c>
      <c r="V7" s="708"/>
      <c r="X7" s="687" t="s">
        <v>708</v>
      </c>
      <c r="Y7" s="688"/>
      <c r="Z7" s="687" t="s">
        <v>709</v>
      </c>
      <c r="AA7" s="688"/>
      <c r="AB7" s="687" t="s">
        <v>705</v>
      </c>
      <c r="AC7" s="688"/>
    </row>
    <row r="8" spans="2:29" ht="15" customHeight="1">
      <c r="B8" s="695"/>
      <c r="C8" s="695"/>
      <c r="D8" s="697"/>
      <c r="E8" s="700"/>
      <c r="F8" s="703"/>
      <c r="G8" s="706"/>
      <c r="H8" s="711"/>
      <c r="I8" s="711"/>
      <c r="J8" s="713"/>
      <c r="K8" s="714"/>
      <c r="L8" s="399"/>
      <c r="M8" s="717"/>
      <c r="N8" s="695"/>
      <c r="O8" s="697"/>
      <c r="P8" s="700"/>
      <c r="Q8" s="703"/>
      <c r="R8" s="706"/>
      <c r="S8" s="711"/>
      <c r="T8" s="711"/>
      <c r="U8" s="708"/>
      <c r="V8" s="708"/>
      <c r="X8" s="689"/>
      <c r="Y8" s="690"/>
      <c r="Z8" s="689"/>
      <c r="AA8" s="690"/>
      <c r="AB8" s="689"/>
      <c r="AC8" s="690"/>
    </row>
    <row r="9" spans="2:29" ht="120" customHeight="1" thickBot="1">
      <c r="B9" s="696"/>
      <c r="C9" s="696"/>
      <c r="D9" s="698"/>
      <c r="E9" s="701"/>
      <c r="F9" s="704"/>
      <c r="G9" s="707"/>
      <c r="H9" s="712"/>
      <c r="I9" s="712"/>
      <c r="J9" s="715"/>
      <c r="K9" s="716"/>
      <c r="L9" s="399"/>
      <c r="M9" s="718"/>
      <c r="N9" s="696"/>
      <c r="O9" s="698"/>
      <c r="P9" s="701"/>
      <c r="Q9" s="704"/>
      <c r="R9" s="707"/>
      <c r="S9" s="712"/>
      <c r="T9" s="712"/>
      <c r="U9" s="709"/>
      <c r="V9" s="709"/>
      <c r="X9" s="374" t="s">
        <v>706</v>
      </c>
      <c r="Y9" s="375" t="s">
        <v>707</v>
      </c>
      <c r="Z9" s="374" t="s">
        <v>706</v>
      </c>
      <c r="AA9" s="375" t="s">
        <v>707</v>
      </c>
      <c r="AB9" s="374" t="s">
        <v>706</v>
      </c>
      <c r="AC9" s="375" t="s">
        <v>707</v>
      </c>
    </row>
    <row r="10" spans="2:29" ht="20.100000000000001" customHeight="1" thickTop="1">
      <c r="B10" s="49">
        <v>1</v>
      </c>
      <c r="C10" s="50" t="str">
        <f>IF(D10="","",TEXT(B10,"00"))</f>
        <v/>
      </c>
      <c r="D10" s="366"/>
      <c r="E10" s="317"/>
      <c r="F10" s="152"/>
      <c r="G10" s="65"/>
      <c r="H10" s="318"/>
      <c r="I10" s="318"/>
      <c r="J10" s="719"/>
      <c r="K10" s="720"/>
      <c r="L10" s="399"/>
      <c r="M10" s="398">
        <v>16</v>
      </c>
      <c r="N10" s="50" t="str">
        <f>IF(O10="","",TEXT(M10,"00"))</f>
        <v/>
      </c>
      <c r="O10" s="366"/>
      <c r="P10" s="317"/>
      <c r="Q10" s="152"/>
      <c r="R10" s="65"/>
      <c r="S10" s="318"/>
      <c r="T10" s="318"/>
      <c r="U10" s="621"/>
      <c r="V10" s="622"/>
      <c r="X10" s="376">
        <f>IF(D10&lt;&gt;"",1,0)</f>
        <v>0</v>
      </c>
      <c r="Y10" s="377">
        <f t="shared" ref="Y10:Y24" si="0">IF(O10&lt;&gt;"",1,0)</f>
        <v>0</v>
      </c>
      <c r="Z10" s="376">
        <f>IF(OR('2-1(表紙)'!J$3=リスト!G$6,'2-1(表紙)'!J$3=リスト!G$7,'2-1(表紙)'!J$3=リスト!G$8),IF(AND(D10&lt;&gt;"",H10=リスト!BG$4),1,0),0)</f>
        <v>0</v>
      </c>
      <c r="AA10" s="377">
        <f>IF(OR('2-1(表紙)'!J$3=リスト!G$6,'2-1(表紙)'!J$3=リスト!G$7,'2-1(表紙)'!J$3=リスト!G$8),IF(AND(O10&lt;&gt;"",S10=リスト!BG$4),1,0),0)</f>
        <v>0</v>
      </c>
      <c r="AB10" s="376">
        <f>IF(AND(D10&lt;&gt;"",H10="○",E10="",F10=""),1,0)</f>
        <v>0</v>
      </c>
      <c r="AC10" s="377">
        <f>IF(AND(O10&lt;&gt;"",S10="○",P10="",Q10=""),1,0)</f>
        <v>0</v>
      </c>
    </row>
    <row r="11" spans="2:29" ht="20.100000000000001" customHeight="1">
      <c r="B11" s="54">
        <v>2</v>
      </c>
      <c r="C11" s="36" t="str">
        <f t="shared" ref="C11:C17" si="1">IF(D11="","",TEXT(B11,"00"))</f>
        <v/>
      </c>
      <c r="D11" s="365"/>
      <c r="E11" s="297"/>
      <c r="F11" s="155"/>
      <c r="G11" s="66"/>
      <c r="H11" s="38"/>
      <c r="I11" s="38"/>
      <c r="J11" s="721"/>
      <c r="K11" s="722"/>
      <c r="L11" s="399"/>
      <c r="M11" s="120">
        <v>17</v>
      </c>
      <c r="N11" s="36" t="str">
        <f t="shared" ref="N11:N17" si="2">IF(O11="","",TEXT(M11,"00"))</f>
        <v/>
      </c>
      <c r="O11" s="365"/>
      <c r="P11" s="297"/>
      <c r="Q11" s="155"/>
      <c r="R11" s="66"/>
      <c r="S11" s="38"/>
      <c r="T11" s="38"/>
      <c r="U11" s="523"/>
      <c r="V11" s="523"/>
      <c r="X11" s="376">
        <f t="shared" ref="X11:X24" si="3">IF(D11&lt;&gt;"",1,0)</f>
        <v>0</v>
      </c>
      <c r="Y11" s="377">
        <f t="shared" si="0"/>
        <v>0</v>
      </c>
      <c r="Z11" s="376">
        <f>IF(OR('2-1(表紙)'!J$3=リスト!G$6,'2-1(表紙)'!J$3=リスト!G$7,'2-1(表紙)'!J$3=リスト!G$8),IF(AND(D11&lt;&gt;"",H11=リスト!BG$4),1,0),0)</f>
        <v>0</v>
      </c>
      <c r="AA11" s="377">
        <f>IF(OR('2-1(表紙)'!J$3=リスト!G$6,'2-1(表紙)'!J$3=リスト!G$7,'2-1(表紙)'!J$3=リスト!G$8),IF(AND(O11&lt;&gt;"",S11=リスト!BG$4),1,0),0)</f>
        <v>0</v>
      </c>
      <c r="AB11" s="376">
        <f t="shared" ref="AB11:AB24" si="4">IF(AND(D11&lt;&gt;"",H11="○",E11="",F11=""),1,0)</f>
        <v>0</v>
      </c>
      <c r="AC11" s="377">
        <f t="shared" ref="AC11:AC24" si="5">IF(AND(O11&lt;&gt;"",S11="○",P11="",Q11=""),1,0)</f>
        <v>0</v>
      </c>
    </row>
    <row r="12" spans="2:29" ht="20.100000000000001" customHeight="1">
      <c r="B12" s="54">
        <v>3</v>
      </c>
      <c r="C12" s="36" t="str">
        <f t="shared" si="1"/>
        <v/>
      </c>
      <c r="D12" s="365"/>
      <c r="E12" s="297"/>
      <c r="F12" s="155"/>
      <c r="G12" s="66"/>
      <c r="H12" s="38"/>
      <c r="I12" s="38"/>
      <c r="J12" s="721"/>
      <c r="K12" s="722"/>
      <c r="L12" s="399"/>
      <c r="M12" s="120">
        <v>18</v>
      </c>
      <c r="N12" s="36" t="str">
        <f t="shared" si="2"/>
        <v/>
      </c>
      <c r="O12" s="365"/>
      <c r="P12" s="297"/>
      <c r="Q12" s="155"/>
      <c r="R12" s="66"/>
      <c r="S12" s="38"/>
      <c r="T12" s="38"/>
      <c r="U12" s="523"/>
      <c r="V12" s="523"/>
      <c r="X12" s="376">
        <f t="shared" si="3"/>
        <v>0</v>
      </c>
      <c r="Y12" s="377">
        <f t="shared" si="0"/>
        <v>0</v>
      </c>
      <c r="Z12" s="376">
        <f>IF(OR('2-1(表紙)'!J$3=リスト!G$6,'2-1(表紙)'!J$3=リスト!G$7,'2-1(表紙)'!J$3=リスト!G$8),IF(AND(D12&lt;&gt;"",H12=リスト!BG$4),1,0),0)</f>
        <v>0</v>
      </c>
      <c r="AA12" s="377">
        <f>IF(OR('2-1(表紙)'!J$3=リスト!G$6,'2-1(表紙)'!J$3=リスト!G$7,'2-1(表紙)'!J$3=リスト!G$8),IF(AND(O12&lt;&gt;"",S12=リスト!BG$4),1,0),0)</f>
        <v>0</v>
      </c>
      <c r="AB12" s="376">
        <f t="shared" si="4"/>
        <v>0</v>
      </c>
      <c r="AC12" s="377">
        <f t="shared" si="5"/>
        <v>0</v>
      </c>
    </row>
    <row r="13" spans="2:29" ht="20.100000000000001" customHeight="1">
      <c r="B13" s="54">
        <v>4</v>
      </c>
      <c r="C13" s="36" t="str">
        <f t="shared" si="1"/>
        <v/>
      </c>
      <c r="D13" s="365"/>
      <c r="E13" s="297"/>
      <c r="F13" s="155"/>
      <c r="G13" s="66"/>
      <c r="H13" s="38"/>
      <c r="I13" s="38"/>
      <c r="J13" s="721"/>
      <c r="K13" s="722"/>
      <c r="L13" s="399"/>
      <c r="M13" s="120">
        <v>19</v>
      </c>
      <c r="N13" s="36" t="str">
        <f t="shared" si="2"/>
        <v/>
      </c>
      <c r="O13" s="365"/>
      <c r="P13" s="297"/>
      <c r="Q13" s="155"/>
      <c r="R13" s="66"/>
      <c r="S13" s="38"/>
      <c r="T13" s="38"/>
      <c r="U13" s="523"/>
      <c r="V13" s="523"/>
      <c r="X13" s="376">
        <f t="shared" si="3"/>
        <v>0</v>
      </c>
      <c r="Y13" s="377">
        <f t="shared" si="0"/>
        <v>0</v>
      </c>
      <c r="Z13" s="376">
        <f>IF(OR('2-1(表紙)'!J$3=リスト!G$6,'2-1(表紙)'!J$3=リスト!G$7,'2-1(表紙)'!J$3=リスト!G$8),IF(AND(D13&lt;&gt;"",H13=リスト!BG$4),1,0),0)</f>
        <v>0</v>
      </c>
      <c r="AA13" s="377">
        <f>IF(OR('2-1(表紙)'!J$3=リスト!G$6,'2-1(表紙)'!J$3=リスト!G$7,'2-1(表紙)'!J$3=リスト!G$8),IF(AND(O13&lt;&gt;"",S13=リスト!BG$4),1,0),0)</f>
        <v>0</v>
      </c>
      <c r="AB13" s="376">
        <f t="shared" si="4"/>
        <v>0</v>
      </c>
      <c r="AC13" s="377">
        <f t="shared" si="5"/>
        <v>0</v>
      </c>
    </row>
    <row r="14" spans="2:29" ht="20.100000000000001" customHeight="1">
      <c r="B14" s="54">
        <v>5</v>
      </c>
      <c r="C14" s="36" t="str">
        <f t="shared" si="1"/>
        <v/>
      </c>
      <c r="D14" s="365"/>
      <c r="E14" s="297"/>
      <c r="F14" s="155"/>
      <c r="G14" s="66"/>
      <c r="H14" s="38"/>
      <c r="I14" s="38"/>
      <c r="J14" s="721"/>
      <c r="K14" s="722"/>
      <c r="L14" s="399"/>
      <c r="M14" s="120">
        <v>20</v>
      </c>
      <c r="N14" s="36" t="str">
        <f t="shared" si="2"/>
        <v/>
      </c>
      <c r="O14" s="365"/>
      <c r="P14" s="297"/>
      <c r="Q14" s="155"/>
      <c r="R14" s="66"/>
      <c r="S14" s="38"/>
      <c r="T14" s="38"/>
      <c r="U14" s="523"/>
      <c r="V14" s="523"/>
      <c r="X14" s="376">
        <f t="shared" si="3"/>
        <v>0</v>
      </c>
      <c r="Y14" s="377">
        <f t="shared" si="0"/>
        <v>0</v>
      </c>
      <c r="Z14" s="376">
        <f>IF(OR('2-1(表紙)'!J$3=リスト!G$6,'2-1(表紙)'!J$3=リスト!G$7,'2-1(表紙)'!J$3=リスト!G$8),IF(AND(D14&lt;&gt;"",H14=リスト!BG$4),1,0),0)</f>
        <v>0</v>
      </c>
      <c r="AA14" s="377">
        <f>IF(OR('2-1(表紙)'!J$3=リスト!G$6,'2-1(表紙)'!J$3=リスト!G$7,'2-1(表紙)'!J$3=リスト!G$8),IF(AND(O14&lt;&gt;"",S14=リスト!BG$4),1,0),0)</f>
        <v>0</v>
      </c>
      <c r="AB14" s="376">
        <f t="shared" si="4"/>
        <v>0</v>
      </c>
      <c r="AC14" s="377">
        <f t="shared" si="5"/>
        <v>0</v>
      </c>
    </row>
    <row r="15" spans="2:29" ht="20.100000000000001" customHeight="1">
      <c r="B15" s="54">
        <v>6</v>
      </c>
      <c r="C15" s="36" t="str">
        <f t="shared" si="1"/>
        <v/>
      </c>
      <c r="D15" s="365"/>
      <c r="E15" s="297"/>
      <c r="F15" s="155"/>
      <c r="G15" s="66"/>
      <c r="H15" s="38"/>
      <c r="I15" s="38"/>
      <c r="J15" s="721"/>
      <c r="K15" s="722"/>
      <c r="L15" s="399"/>
      <c r="M15" s="120">
        <v>21</v>
      </c>
      <c r="N15" s="36" t="str">
        <f t="shared" si="2"/>
        <v/>
      </c>
      <c r="O15" s="365"/>
      <c r="P15" s="297"/>
      <c r="Q15" s="155"/>
      <c r="R15" s="66"/>
      <c r="S15" s="38"/>
      <c r="T15" s="38"/>
      <c r="U15" s="523"/>
      <c r="V15" s="523"/>
      <c r="X15" s="376">
        <f t="shared" si="3"/>
        <v>0</v>
      </c>
      <c r="Y15" s="377">
        <f t="shared" si="0"/>
        <v>0</v>
      </c>
      <c r="Z15" s="376">
        <f>IF(OR('2-1(表紙)'!J$3=リスト!G$6,'2-1(表紙)'!J$3=リスト!G$7,'2-1(表紙)'!J$3=リスト!G$8),IF(AND(D15&lt;&gt;"",H15=リスト!BG$4),1,0),0)</f>
        <v>0</v>
      </c>
      <c r="AA15" s="377">
        <f>IF(OR('2-1(表紙)'!J$3=リスト!G$6,'2-1(表紙)'!J$3=リスト!G$7,'2-1(表紙)'!J$3=リスト!G$8),IF(AND(O15&lt;&gt;"",S15=リスト!BG$4),1,0),0)</f>
        <v>0</v>
      </c>
      <c r="AB15" s="376">
        <f t="shared" si="4"/>
        <v>0</v>
      </c>
      <c r="AC15" s="377">
        <f t="shared" si="5"/>
        <v>0</v>
      </c>
    </row>
    <row r="16" spans="2:29" ht="20.100000000000001" customHeight="1">
      <c r="B16" s="54">
        <v>7</v>
      </c>
      <c r="C16" s="36" t="str">
        <f t="shared" si="1"/>
        <v/>
      </c>
      <c r="D16" s="365"/>
      <c r="E16" s="297"/>
      <c r="F16" s="155"/>
      <c r="G16" s="66"/>
      <c r="H16" s="38"/>
      <c r="I16" s="38"/>
      <c r="J16" s="721"/>
      <c r="K16" s="722"/>
      <c r="L16" s="399"/>
      <c r="M16" s="120">
        <v>22</v>
      </c>
      <c r="N16" s="36" t="str">
        <f t="shared" si="2"/>
        <v/>
      </c>
      <c r="O16" s="365"/>
      <c r="P16" s="297"/>
      <c r="Q16" s="155"/>
      <c r="R16" s="66"/>
      <c r="S16" s="38"/>
      <c r="T16" s="38"/>
      <c r="U16" s="523"/>
      <c r="V16" s="523"/>
      <c r="X16" s="376">
        <f t="shared" si="3"/>
        <v>0</v>
      </c>
      <c r="Y16" s="377">
        <f t="shared" si="0"/>
        <v>0</v>
      </c>
      <c r="Z16" s="376">
        <f>IF(OR('2-1(表紙)'!J$3=リスト!G$6,'2-1(表紙)'!J$3=リスト!G$7,'2-1(表紙)'!J$3=リスト!G$8),IF(AND(D16&lt;&gt;"",H16=リスト!BG$4),1,0),0)</f>
        <v>0</v>
      </c>
      <c r="AA16" s="377">
        <f>IF(OR('2-1(表紙)'!J$3=リスト!G$6,'2-1(表紙)'!J$3=リスト!G$7,'2-1(表紙)'!J$3=リスト!G$8),IF(AND(O16&lt;&gt;"",S16=リスト!BG$4),1,0),0)</f>
        <v>0</v>
      </c>
      <c r="AB16" s="376">
        <f t="shared" si="4"/>
        <v>0</v>
      </c>
      <c r="AC16" s="377">
        <f t="shared" si="5"/>
        <v>0</v>
      </c>
    </row>
    <row r="17" spans="2:29" ht="20.100000000000001" customHeight="1">
      <c r="B17" s="54">
        <v>8</v>
      </c>
      <c r="C17" s="36" t="str">
        <f t="shared" si="1"/>
        <v/>
      </c>
      <c r="D17" s="365"/>
      <c r="E17" s="297"/>
      <c r="F17" s="155"/>
      <c r="G17" s="66"/>
      <c r="H17" s="38"/>
      <c r="I17" s="38"/>
      <c r="J17" s="721"/>
      <c r="K17" s="722"/>
      <c r="L17" s="399"/>
      <c r="M17" s="120">
        <v>23</v>
      </c>
      <c r="N17" s="36" t="str">
        <f t="shared" si="2"/>
        <v/>
      </c>
      <c r="O17" s="365"/>
      <c r="P17" s="297"/>
      <c r="Q17" s="155"/>
      <c r="R17" s="66"/>
      <c r="S17" s="38"/>
      <c r="T17" s="38"/>
      <c r="U17" s="523"/>
      <c r="V17" s="523"/>
      <c r="X17" s="376">
        <f t="shared" si="3"/>
        <v>0</v>
      </c>
      <c r="Y17" s="377">
        <f t="shared" si="0"/>
        <v>0</v>
      </c>
      <c r="Z17" s="376">
        <f>IF(OR('2-1(表紙)'!J$3=リスト!G$6,'2-1(表紙)'!J$3=リスト!G$7,'2-1(表紙)'!J$3=リスト!G$8),IF(AND(D17&lt;&gt;"",H17=リスト!BG$4),1,0),0)</f>
        <v>0</v>
      </c>
      <c r="AA17" s="377">
        <f>IF(OR('2-1(表紙)'!J$3=リスト!G$6,'2-1(表紙)'!J$3=リスト!G$7,'2-1(表紙)'!J$3=リスト!G$8),IF(AND(O17&lt;&gt;"",S17=リスト!BG$4),1,0),0)</f>
        <v>0</v>
      </c>
      <c r="AB17" s="376">
        <f t="shared" si="4"/>
        <v>0</v>
      </c>
      <c r="AC17" s="377">
        <f t="shared" si="5"/>
        <v>0</v>
      </c>
    </row>
    <row r="18" spans="2:29" ht="20.100000000000001" customHeight="1">
      <c r="B18" s="54">
        <v>9</v>
      </c>
      <c r="C18" s="36" t="str">
        <f>IF(D18="","",TEXT(B18,"00"))</f>
        <v/>
      </c>
      <c r="D18" s="365"/>
      <c r="E18" s="297"/>
      <c r="F18" s="155"/>
      <c r="G18" s="66"/>
      <c r="H18" s="38"/>
      <c r="I18" s="38"/>
      <c r="J18" s="721"/>
      <c r="K18" s="722"/>
      <c r="L18" s="399"/>
      <c r="M18" s="120">
        <v>24</v>
      </c>
      <c r="N18" s="36" t="str">
        <f>IF(O18="","",TEXT(M18,"00"))</f>
        <v/>
      </c>
      <c r="O18" s="365"/>
      <c r="P18" s="297"/>
      <c r="Q18" s="155"/>
      <c r="R18" s="66"/>
      <c r="S18" s="38"/>
      <c r="T18" s="38"/>
      <c r="U18" s="523"/>
      <c r="V18" s="523"/>
      <c r="X18" s="376">
        <f t="shared" si="3"/>
        <v>0</v>
      </c>
      <c r="Y18" s="377">
        <f t="shared" si="0"/>
        <v>0</v>
      </c>
      <c r="Z18" s="376">
        <f>IF(OR('2-1(表紙)'!J$3=リスト!G$6,'2-1(表紙)'!J$3=リスト!G$7,'2-1(表紙)'!J$3=リスト!G$8),IF(AND(D18&lt;&gt;"",H18=リスト!BG$4),1,0),0)</f>
        <v>0</v>
      </c>
      <c r="AA18" s="377">
        <f>IF(OR('2-1(表紙)'!J$3=リスト!G$6,'2-1(表紙)'!J$3=リスト!G$7,'2-1(表紙)'!J$3=リスト!G$8),IF(AND(O18&lt;&gt;"",S18=リスト!BG$4),1,0),0)</f>
        <v>0</v>
      </c>
      <c r="AB18" s="376">
        <f t="shared" si="4"/>
        <v>0</v>
      </c>
      <c r="AC18" s="377">
        <f t="shared" si="5"/>
        <v>0</v>
      </c>
    </row>
    <row r="19" spans="2:29" ht="20.100000000000001" customHeight="1">
      <c r="B19" s="54">
        <v>10</v>
      </c>
      <c r="C19" s="36" t="str">
        <f t="shared" ref="C19:C24" si="6">IF(D19="","",TEXT(B19,"00"))</f>
        <v/>
      </c>
      <c r="D19" s="365"/>
      <c r="E19" s="297"/>
      <c r="F19" s="155"/>
      <c r="G19" s="66"/>
      <c r="H19" s="38"/>
      <c r="I19" s="38"/>
      <c r="J19" s="721"/>
      <c r="K19" s="722"/>
      <c r="L19" s="399"/>
      <c r="M19" s="120">
        <v>25</v>
      </c>
      <c r="N19" s="36" t="str">
        <f t="shared" ref="N19:N24" si="7">IF(O19="","",TEXT(M19,"00"))</f>
        <v/>
      </c>
      <c r="O19" s="365"/>
      <c r="P19" s="297"/>
      <c r="Q19" s="155"/>
      <c r="R19" s="66"/>
      <c r="S19" s="38"/>
      <c r="T19" s="38"/>
      <c r="U19" s="523"/>
      <c r="V19" s="523"/>
      <c r="X19" s="376">
        <f t="shared" si="3"/>
        <v>0</v>
      </c>
      <c r="Y19" s="377">
        <f t="shared" si="0"/>
        <v>0</v>
      </c>
      <c r="Z19" s="376">
        <f>IF(OR('2-1(表紙)'!J$3=リスト!G$6,'2-1(表紙)'!J$3=リスト!G$7,'2-1(表紙)'!J$3=リスト!G$8),IF(AND(D19&lt;&gt;"",H19=リスト!BG$4),1,0),0)</f>
        <v>0</v>
      </c>
      <c r="AA19" s="377">
        <f>IF(OR('2-1(表紙)'!J$3=リスト!G$6,'2-1(表紙)'!J$3=リスト!G$7,'2-1(表紙)'!J$3=リスト!G$8),IF(AND(O19&lt;&gt;"",S19=リスト!BG$4),1,0),0)</f>
        <v>0</v>
      </c>
      <c r="AB19" s="376">
        <f t="shared" si="4"/>
        <v>0</v>
      </c>
      <c r="AC19" s="377">
        <f t="shared" si="5"/>
        <v>0</v>
      </c>
    </row>
    <row r="20" spans="2:29" ht="20.100000000000001" customHeight="1">
      <c r="B20" s="54">
        <v>11</v>
      </c>
      <c r="C20" s="36" t="str">
        <f t="shared" si="6"/>
        <v/>
      </c>
      <c r="D20" s="365"/>
      <c r="E20" s="297"/>
      <c r="F20" s="155"/>
      <c r="G20" s="66"/>
      <c r="H20" s="38"/>
      <c r="I20" s="38"/>
      <c r="J20" s="721"/>
      <c r="K20" s="722"/>
      <c r="L20" s="399"/>
      <c r="M20" s="120">
        <v>26</v>
      </c>
      <c r="N20" s="36" t="str">
        <f t="shared" si="7"/>
        <v/>
      </c>
      <c r="O20" s="365"/>
      <c r="P20" s="297"/>
      <c r="Q20" s="155"/>
      <c r="R20" s="66"/>
      <c r="S20" s="38"/>
      <c r="T20" s="38"/>
      <c r="U20" s="523"/>
      <c r="V20" s="523"/>
      <c r="X20" s="376">
        <f t="shared" si="3"/>
        <v>0</v>
      </c>
      <c r="Y20" s="377">
        <f t="shared" si="0"/>
        <v>0</v>
      </c>
      <c r="Z20" s="376">
        <f>IF(OR('2-1(表紙)'!J$3=リスト!G$6,'2-1(表紙)'!J$3=リスト!G$7,'2-1(表紙)'!J$3=リスト!G$8),IF(AND(D20&lt;&gt;"",H20=リスト!BG$4),1,0),0)</f>
        <v>0</v>
      </c>
      <c r="AA20" s="377">
        <f>IF(OR('2-1(表紙)'!J$3=リスト!G$6,'2-1(表紙)'!J$3=リスト!G$7,'2-1(表紙)'!J$3=リスト!G$8),IF(AND(O20&lt;&gt;"",S20=リスト!BG$4),1,0),0)</f>
        <v>0</v>
      </c>
      <c r="AB20" s="376">
        <f t="shared" si="4"/>
        <v>0</v>
      </c>
      <c r="AC20" s="377">
        <f t="shared" si="5"/>
        <v>0</v>
      </c>
    </row>
    <row r="21" spans="2:29" ht="20.100000000000001" customHeight="1">
      <c r="B21" s="54">
        <v>12</v>
      </c>
      <c r="C21" s="36" t="str">
        <f t="shared" si="6"/>
        <v/>
      </c>
      <c r="D21" s="365"/>
      <c r="E21" s="297"/>
      <c r="F21" s="155"/>
      <c r="G21" s="66"/>
      <c r="H21" s="38"/>
      <c r="I21" s="38"/>
      <c r="J21" s="721"/>
      <c r="K21" s="722"/>
      <c r="L21" s="399"/>
      <c r="M21" s="120">
        <v>27</v>
      </c>
      <c r="N21" s="36" t="str">
        <f t="shared" si="7"/>
        <v/>
      </c>
      <c r="O21" s="365"/>
      <c r="P21" s="297"/>
      <c r="Q21" s="155"/>
      <c r="R21" s="66"/>
      <c r="S21" s="38"/>
      <c r="T21" s="38"/>
      <c r="U21" s="523"/>
      <c r="V21" s="523"/>
      <c r="X21" s="376">
        <f t="shared" si="3"/>
        <v>0</v>
      </c>
      <c r="Y21" s="377">
        <f t="shared" si="0"/>
        <v>0</v>
      </c>
      <c r="Z21" s="376">
        <f>IF(OR('2-1(表紙)'!J$3=リスト!G$6,'2-1(表紙)'!J$3=リスト!G$7,'2-1(表紙)'!J$3=リスト!G$8),IF(AND(D21&lt;&gt;"",H21=リスト!BG$4),1,0),0)</f>
        <v>0</v>
      </c>
      <c r="AA21" s="377">
        <f>IF(OR('2-1(表紙)'!J$3=リスト!G$6,'2-1(表紙)'!J$3=リスト!G$7,'2-1(表紙)'!J$3=リスト!G$8),IF(AND(O21&lt;&gt;"",S21=リスト!BG$4),1,0),0)</f>
        <v>0</v>
      </c>
      <c r="AB21" s="376">
        <f t="shared" si="4"/>
        <v>0</v>
      </c>
      <c r="AC21" s="377">
        <f t="shared" si="5"/>
        <v>0</v>
      </c>
    </row>
    <row r="22" spans="2:29" ht="20.100000000000001" customHeight="1">
      <c r="B22" s="54">
        <v>13</v>
      </c>
      <c r="C22" s="36" t="str">
        <f t="shared" si="6"/>
        <v/>
      </c>
      <c r="D22" s="365"/>
      <c r="E22" s="297"/>
      <c r="F22" s="155"/>
      <c r="G22" s="66"/>
      <c r="H22" s="38"/>
      <c r="I22" s="38"/>
      <c r="J22" s="721"/>
      <c r="K22" s="722"/>
      <c r="L22" s="399"/>
      <c r="M22" s="120">
        <v>28</v>
      </c>
      <c r="N22" s="36" t="str">
        <f t="shared" si="7"/>
        <v/>
      </c>
      <c r="O22" s="365"/>
      <c r="P22" s="297"/>
      <c r="Q22" s="155"/>
      <c r="R22" s="66"/>
      <c r="S22" s="38"/>
      <c r="T22" s="38"/>
      <c r="U22" s="523"/>
      <c r="V22" s="523"/>
      <c r="X22" s="376">
        <f t="shared" si="3"/>
        <v>0</v>
      </c>
      <c r="Y22" s="377">
        <f t="shared" si="0"/>
        <v>0</v>
      </c>
      <c r="Z22" s="376">
        <f>IF(OR('2-1(表紙)'!J$3=リスト!G$6,'2-1(表紙)'!J$3=リスト!G$7,'2-1(表紙)'!J$3=リスト!G$8),IF(AND(D22&lt;&gt;"",H22=リスト!BG$4),1,0),0)</f>
        <v>0</v>
      </c>
      <c r="AA22" s="377">
        <f>IF(OR('2-1(表紙)'!J$3=リスト!G$6,'2-1(表紙)'!J$3=リスト!G$7,'2-1(表紙)'!J$3=リスト!G$8),IF(AND(O22&lt;&gt;"",S22=リスト!BG$4),1,0),0)</f>
        <v>0</v>
      </c>
      <c r="AB22" s="376">
        <f t="shared" si="4"/>
        <v>0</v>
      </c>
      <c r="AC22" s="377">
        <f t="shared" si="5"/>
        <v>0</v>
      </c>
    </row>
    <row r="23" spans="2:29" ht="20.100000000000001" customHeight="1">
      <c r="B23" s="54">
        <v>14</v>
      </c>
      <c r="C23" s="36" t="str">
        <f t="shared" si="6"/>
        <v/>
      </c>
      <c r="D23" s="365"/>
      <c r="E23" s="297"/>
      <c r="F23" s="155"/>
      <c r="G23" s="66"/>
      <c r="H23" s="38"/>
      <c r="I23" s="38"/>
      <c r="J23" s="721"/>
      <c r="K23" s="722"/>
      <c r="L23" s="399"/>
      <c r="M23" s="120">
        <v>29</v>
      </c>
      <c r="N23" s="36" t="str">
        <f t="shared" si="7"/>
        <v/>
      </c>
      <c r="O23" s="365"/>
      <c r="P23" s="297"/>
      <c r="Q23" s="155"/>
      <c r="R23" s="66"/>
      <c r="S23" s="38"/>
      <c r="T23" s="38"/>
      <c r="U23" s="523"/>
      <c r="V23" s="523"/>
      <c r="X23" s="376">
        <f t="shared" si="3"/>
        <v>0</v>
      </c>
      <c r="Y23" s="377">
        <f t="shared" si="0"/>
        <v>0</v>
      </c>
      <c r="Z23" s="376">
        <f>IF(OR('2-1(表紙)'!J$3=リスト!G$6,'2-1(表紙)'!J$3=リスト!G$7,'2-1(表紙)'!J$3=リスト!G$8),IF(AND(D23&lt;&gt;"",H23=リスト!BG$4),1,0),0)</f>
        <v>0</v>
      </c>
      <c r="AA23" s="377">
        <f>IF(OR('2-1(表紙)'!J$3=リスト!G$6,'2-1(表紙)'!J$3=リスト!G$7,'2-1(表紙)'!J$3=リスト!G$8),IF(AND(O23&lt;&gt;"",S23=リスト!BG$4),1,0),0)</f>
        <v>0</v>
      </c>
      <c r="AB23" s="376">
        <f t="shared" si="4"/>
        <v>0</v>
      </c>
      <c r="AC23" s="377">
        <f t="shared" si="5"/>
        <v>0</v>
      </c>
    </row>
    <row r="24" spans="2:29" ht="20.100000000000001" customHeight="1" thickBot="1">
      <c r="B24" s="54">
        <v>15</v>
      </c>
      <c r="C24" s="36" t="str">
        <f t="shared" si="6"/>
        <v/>
      </c>
      <c r="D24" s="365"/>
      <c r="E24" s="297"/>
      <c r="F24" s="155"/>
      <c r="G24" s="66"/>
      <c r="H24" s="38"/>
      <c r="I24" s="38"/>
      <c r="J24" s="721"/>
      <c r="K24" s="722"/>
      <c r="L24" s="399"/>
      <c r="M24" s="120">
        <v>30</v>
      </c>
      <c r="N24" s="36" t="str">
        <f t="shared" si="7"/>
        <v/>
      </c>
      <c r="O24" s="365"/>
      <c r="P24" s="297"/>
      <c r="Q24" s="155"/>
      <c r="R24" s="66"/>
      <c r="S24" s="38"/>
      <c r="T24" s="38"/>
      <c r="U24" s="523"/>
      <c r="V24" s="523"/>
      <c r="X24" s="378">
        <f t="shared" si="3"/>
        <v>0</v>
      </c>
      <c r="Y24" s="379">
        <f t="shared" si="0"/>
        <v>0</v>
      </c>
      <c r="Z24" s="378">
        <f>IF(OR('2-1(表紙)'!J$3=リスト!G$6,'2-1(表紙)'!J$3=リスト!G$7,'2-1(表紙)'!J$3=リスト!G$8),IF(AND(D24&lt;&gt;"",H24=リスト!BG$4),1,0),0)</f>
        <v>0</v>
      </c>
      <c r="AA24" s="379">
        <f>IF(OR('2-1(表紙)'!J$3=リスト!G$6,'2-1(表紙)'!J$3=リスト!G$7,'2-1(表紙)'!J$3=リスト!G$8),IF(AND(O24&lt;&gt;"",S24=リスト!BG$4),1,0),0)</f>
        <v>0</v>
      </c>
      <c r="AB24" s="378">
        <f t="shared" si="4"/>
        <v>0</v>
      </c>
      <c r="AC24" s="379">
        <f t="shared" si="5"/>
        <v>0</v>
      </c>
    </row>
    <row r="25" spans="2:29" ht="20.100000000000001" customHeight="1">
      <c r="B25" s="723" t="s">
        <v>676</v>
      </c>
      <c r="C25" s="723"/>
      <c r="D25" s="723"/>
      <c r="E25" s="723"/>
      <c r="F25" s="723"/>
      <c r="G25" s="723"/>
      <c r="H25" s="723"/>
      <c r="I25" s="723"/>
      <c r="J25" s="723"/>
      <c r="K25" s="724"/>
      <c r="L25" s="724"/>
      <c r="M25" s="723"/>
      <c r="N25" s="723"/>
      <c r="O25" s="723"/>
      <c r="P25" s="723"/>
      <c r="Q25" s="723"/>
      <c r="R25" s="723"/>
      <c r="S25" s="723"/>
      <c r="T25" s="723"/>
      <c r="U25" s="723"/>
      <c r="X25" s="207">
        <f>SUM(X10:Y24)</f>
        <v>0</v>
      </c>
      <c r="Z25" s="207">
        <f>SUM(Z10:AA24)</f>
        <v>0</v>
      </c>
      <c r="AB25" s="207">
        <f>SUM(AB10:AC24)</f>
        <v>0</v>
      </c>
    </row>
    <row r="26" spans="2:29" ht="20.100000000000001" customHeight="1">
      <c r="B26" s="724" t="s">
        <v>677</v>
      </c>
      <c r="C26" s="724"/>
      <c r="D26" s="724"/>
      <c r="E26" s="724"/>
      <c r="F26" s="724"/>
      <c r="G26" s="724"/>
      <c r="H26" s="724"/>
      <c r="I26" s="724"/>
      <c r="J26" s="724"/>
      <c r="K26" s="724"/>
      <c r="L26" s="724"/>
      <c r="M26" s="724"/>
      <c r="N26" s="724"/>
      <c r="O26" s="724"/>
      <c r="P26" s="724"/>
      <c r="Q26" s="724"/>
      <c r="R26" s="724"/>
      <c r="S26" s="724"/>
      <c r="T26" s="724"/>
      <c r="U26" s="724"/>
    </row>
    <row r="27" spans="2:29" ht="20.100000000000001" customHeight="1">
      <c r="B27" s="725" t="s">
        <v>678</v>
      </c>
      <c r="C27" s="725"/>
      <c r="D27" s="725"/>
      <c r="E27" s="725"/>
      <c r="F27" s="725"/>
      <c r="G27" s="725"/>
      <c r="H27" s="725"/>
      <c r="I27" s="725"/>
      <c r="J27" s="725"/>
      <c r="K27" s="725"/>
      <c r="L27" s="725"/>
      <c r="M27" s="725"/>
      <c r="N27" s="725"/>
      <c r="O27" s="725"/>
      <c r="P27" s="725"/>
      <c r="Q27" s="725"/>
      <c r="R27" s="725"/>
      <c r="S27" s="725"/>
      <c r="T27" s="725"/>
      <c r="U27" s="725"/>
    </row>
    <row r="28" spans="2:29" ht="20.100000000000001" customHeight="1">
      <c r="B28" s="724" t="s">
        <v>679</v>
      </c>
      <c r="C28" s="724"/>
      <c r="D28" s="724"/>
      <c r="E28" s="724"/>
      <c r="F28" s="724"/>
      <c r="G28" s="724"/>
      <c r="H28" s="724"/>
      <c r="I28" s="724"/>
      <c r="J28" s="724"/>
      <c r="K28" s="724"/>
      <c r="L28" s="724"/>
      <c r="M28" s="724"/>
      <c r="N28" s="724"/>
      <c r="O28" s="724"/>
      <c r="P28" s="724"/>
      <c r="Q28" s="724"/>
      <c r="R28" s="724"/>
      <c r="S28" s="724"/>
      <c r="T28" s="724"/>
      <c r="U28" s="724"/>
    </row>
  </sheetData>
  <sheetProtection algorithmName="SHA-512" hashValue="oPmuevsDT1KyW+wv8XLbveQgMry5KKo5wM79x6mhkrKHJNO0BgzelypdaQBiMrGsZF1C/AIyUweXvLlkYFmAlA==" saltValue="iN3CaV9eI24S8TRvdTs9cA==" spinCount="100000" sheet="1" objects="1" scenarios="1"/>
  <mergeCells count="64">
    <mergeCell ref="B28:U28"/>
    <mergeCell ref="J22:K22"/>
    <mergeCell ref="U22:V22"/>
    <mergeCell ref="J23:K23"/>
    <mergeCell ref="U23:V23"/>
    <mergeCell ref="J24:K24"/>
    <mergeCell ref="U24:V24"/>
    <mergeCell ref="J21:K21"/>
    <mergeCell ref="U21:V21"/>
    <mergeCell ref="B25:U25"/>
    <mergeCell ref="B26:U26"/>
    <mergeCell ref="B27:U27"/>
    <mergeCell ref="J18:K18"/>
    <mergeCell ref="U18:V18"/>
    <mergeCell ref="J19:K19"/>
    <mergeCell ref="U19:V19"/>
    <mergeCell ref="J20:K20"/>
    <mergeCell ref="U20:V20"/>
    <mergeCell ref="J15:K15"/>
    <mergeCell ref="U15:V15"/>
    <mergeCell ref="J16:K16"/>
    <mergeCell ref="U16:V16"/>
    <mergeCell ref="J17:K17"/>
    <mergeCell ref="U17:V17"/>
    <mergeCell ref="J12:K12"/>
    <mergeCell ref="U12:V12"/>
    <mergeCell ref="J13:K13"/>
    <mergeCell ref="U13:V13"/>
    <mergeCell ref="J14:K14"/>
    <mergeCell ref="U14:V14"/>
    <mergeCell ref="J10:K10"/>
    <mergeCell ref="U10:V10"/>
    <mergeCell ref="J11:K11"/>
    <mergeCell ref="U11:V11"/>
    <mergeCell ref="O7:O9"/>
    <mergeCell ref="P7:P9"/>
    <mergeCell ref="Q7:Q9"/>
    <mergeCell ref="R7:R9"/>
    <mergeCell ref="S7:S9"/>
    <mergeCell ref="F7:F9"/>
    <mergeCell ref="G7:G9"/>
    <mergeCell ref="U7:V9"/>
    <mergeCell ref="H7:H9"/>
    <mergeCell ref="I7:I9"/>
    <mergeCell ref="J7:K9"/>
    <mergeCell ref="M7:M9"/>
    <mergeCell ref="N7:N9"/>
    <mergeCell ref="T7:T9"/>
    <mergeCell ref="X7:Y8"/>
    <mergeCell ref="Z7:AA8"/>
    <mergeCell ref="AB7:AC8"/>
    <mergeCell ref="B1:D1"/>
    <mergeCell ref="B3:D4"/>
    <mergeCell ref="Q3:R3"/>
    <mergeCell ref="S3:V3"/>
    <mergeCell ref="Q4:R4"/>
    <mergeCell ref="S4:V4"/>
    <mergeCell ref="Q5:R5"/>
    <mergeCell ref="S5:U5"/>
    <mergeCell ref="S6:U6"/>
    <mergeCell ref="B7:B9"/>
    <mergeCell ref="C7:C9"/>
    <mergeCell ref="D7:D9"/>
    <mergeCell ref="E7:E9"/>
  </mergeCells>
  <phoneticPr fontId="73"/>
  <conditionalFormatting sqref="C10:C24 N10:N24">
    <cfRule type="expression" dxfId="126" priority="16" stopIfTrue="1">
      <formula>C10=""</formula>
    </cfRule>
  </conditionalFormatting>
  <conditionalFormatting sqref="D10:K24 O10:V24">
    <cfRule type="expression" dxfId="125" priority="17" stopIfTrue="1">
      <formula>D10=""</formula>
    </cfRule>
  </conditionalFormatting>
  <conditionalFormatting sqref="I10:I24 T10:T24">
    <cfRule type="expression" dxfId="122" priority="1">
      <formula>AND(F10&lt;&gt;"",I10="FM")</formula>
    </cfRule>
    <cfRule type="expression" dxfId="121" priority="2">
      <formula>AND(E10&lt;&gt;"",I10="FL")</formula>
    </cfRule>
  </conditionalFormatting>
  <conditionalFormatting sqref="J10:K24">
    <cfRule type="expression" dxfId="120" priority="7">
      <formula>AND(E10="",F10="",G10=10,I10="FM",J10="")</formula>
    </cfRule>
    <cfRule type="expression" dxfId="119" priority="8">
      <formula>AND(E10="",F10="",G10=5,I10="FL",J10="")</formula>
    </cfRule>
  </conditionalFormatting>
  <conditionalFormatting sqref="S3:V5">
    <cfRule type="expression" dxfId="118" priority="13" stopIfTrue="1">
      <formula>S3=""</formula>
    </cfRule>
  </conditionalFormatting>
  <conditionalFormatting sqref="U10:V24">
    <cfRule type="expression" dxfId="117" priority="5">
      <formula>AND(P10="",Q10="",R10=10,T10="FM",U10="")</formula>
    </cfRule>
    <cfRule type="expression" dxfId="116" priority="6">
      <formula>AND(P10="",Q10="",R10=5,T10="FL",U10="")</formula>
    </cfRule>
  </conditionalFormatting>
  <dataValidations xWindow="364" yWindow="507" count="6">
    <dataValidation type="list" allowBlank="1" showInputMessage="1" showErrorMessage="1" sqref="T10:T24 I10:I24" xr:uid="{00000000-0002-0000-0B00-000000000000}">
      <formula1>INDIRECT("リスト!$BG$11:$BG$13")</formula1>
    </dataValidation>
    <dataValidation type="whole" allowBlank="1" showInputMessage="1" showErrorMessage="1" error="通算経験年数が足りていません。" prompt="通算経験年数を入力してください" sqref="G10:G24 R10:R24" xr:uid="{00000000-0002-0000-0B00-000001000000}">
      <formula1>5</formula1>
      <formula2>99</formula2>
    </dataValidation>
    <dataValidation type="list" allowBlank="1" showInputMessage="1" showErrorMessage="1" sqref="H10:H24 S10:S24" xr:uid="{00000000-0002-0000-0B00-000002000000}">
      <formula1>INDIRECT("リスト!$BG$4:$BG$5")</formula1>
    </dataValidation>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D10:D24 O10:O24" xr:uid="{00000000-0002-0000-0B00-000003000000}">
      <formula1>AND(TRIM(D10)=D10,LENB(D10)&lt;=40,D10=DBCS(D10))</formula1>
    </dataValidation>
    <dataValidation type="list" imeMode="disabled" allowBlank="1" showInputMessage="1" showErrorMessage="1" error="リストから選択してください。" sqref="E10:F24 P10:Q24" xr:uid="{00000000-0002-0000-0B00-000004000000}">
      <formula1>INDIRECT("リスト!$BS$4:$BS$19")</formula1>
    </dataValidation>
    <dataValidation allowBlank="1" showInputMessage="1" showErrorMessage="1" prompt="当年度受講中のみなし指導員で、_x000a_以下のいずれかに該当する場合は_x000a_備考欄に「満5年確認済み」または_x000a_「満10年確認済み」と記載してください。_x000a__x000a_・FL当年度受講中、かつ林業就業経験年数 5年_x000a_・FM当年度受講中、かつ林業就業経験年数 10年" sqref="J10:K24 U10:V24" xr:uid="{00000000-0002-0000-0B00-000005000000}"/>
  </dataValidations>
  <hyperlinks>
    <hyperlink ref="B1:D1" location="'2-1(表紙)'!D24" display="様式２－１０" xr:uid="{00000000-0004-0000-0B00-000000000000}"/>
  </hyperlinks>
  <printOptions horizontalCentered="1"/>
  <pageMargins left="0.19685039370078741" right="0.19685039370078741" top="0.78740157480314965" bottom="0.19685039370078741" header="0.39370078740157483" footer="0.19685039370078741"/>
  <pageSetup paperSize="9" scale="82"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3" id="{B92003C2-A50C-4658-925B-A7A192DEA91A}">
            <xm:f>AND(OR('2-1(表紙)'!$J$3=リスト!$G$6,'2-1(表紙)'!$J$3=リスト!$G$7,'2-1(表紙)'!$J$3=リスト!$G$8),D10&lt;&gt;"",H10="")</xm:f>
            <x14:dxf>
              <fill>
                <patternFill>
                  <bgColor rgb="FFFF0000"/>
                </patternFill>
              </fill>
            </x14:dxf>
          </x14:cfRule>
          <x14:cfRule type="expression" priority="4" stopIfTrue="1" id="{56C74365-4FD5-43CA-9DD0-05CA6708FF34}">
            <xm:f>OR('2-1(表紙)'!$J$3=リスト!$G$4,'2-1(表紙)'!$J$3=リスト!$G$5)</xm:f>
            <x14:dxf>
              <fill>
                <patternFill>
                  <bgColor theme="0" tint="-0.499984740745262"/>
                </patternFill>
              </fill>
            </x14:dxf>
          </x14:cfRule>
          <xm:sqref>H10:H24 S10:S24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7"/>
  </sheetPr>
  <dimension ref="A1:M35"/>
  <sheetViews>
    <sheetView view="pageBreakPreview" zoomScaleNormal="100" zoomScaleSheetLayoutView="100" workbookViewId="0">
      <selection activeCell="M1" sqref="M1"/>
    </sheetView>
  </sheetViews>
  <sheetFormatPr defaultColWidth="9" defaultRowHeight="13.5" customHeight="1"/>
  <cols>
    <col min="1" max="1" width="3.6640625" customWidth="1"/>
    <col min="2" max="2" width="12.44140625" customWidth="1"/>
    <col min="3" max="3" width="23.109375" customWidth="1"/>
    <col min="4" max="5" width="8.6640625" customWidth="1"/>
    <col min="6" max="12" width="13.44140625" customWidth="1"/>
    <col min="13" max="13" width="9" customWidth="1"/>
    <col min="14" max="14" width="41.44140625" customWidth="1"/>
  </cols>
  <sheetData>
    <row r="1" spans="2:12" ht="20.100000000000001" customHeight="1">
      <c r="B1" s="499" t="s">
        <v>317</v>
      </c>
      <c r="C1" s="501"/>
      <c r="D1" t="str">
        <f>'2-1(表紙)'!D1</f>
        <v>R7緑</v>
      </c>
      <c r="E1" s="41"/>
      <c r="L1" s="37" t="str">
        <f>IF('2-1(表紙)'!$J$3="","提出区分",'2-1(表紙)'!$J$3)</f>
        <v>提出区分</v>
      </c>
    </row>
    <row r="2" spans="2:12" ht="20.100000000000001" customHeight="1"/>
    <row r="3" spans="2:12" ht="20.100000000000001" customHeight="1">
      <c r="B3" s="541" t="s">
        <v>283</v>
      </c>
      <c r="C3" s="541"/>
      <c r="D3" s="541"/>
      <c r="E3" s="541"/>
      <c r="F3" s="227"/>
      <c r="G3" s="39" t="s">
        <v>208</v>
      </c>
      <c r="H3" s="516" t="str">
        <f>IF('2-1(表紙)'!$I$15="","",'2-1(表紙)'!$I$15)</f>
        <v/>
      </c>
      <c r="I3" s="517"/>
      <c r="J3" s="517"/>
      <c r="K3" s="517"/>
      <c r="L3" s="518"/>
    </row>
    <row r="4" spans="2:12" ht="20.100000000000001" customHeight="1">
      <c r="B4" s="541"/>
      <c r="C4" s="541"/>
      <c r="D4" s="541"/>
      <c r="E4" s="541"/>
      <c r="F4" s="227"/>
      <c r="G4" s="39" t="s">
        <v>209</v>
      </c>
      <c r="H4" s="516" t="str">
        <f>IF('2-1(表紙)'!$J$15="","",'2-1(表紙)'!$J$15)</f>
        <v/>
      </c>
      <c r="I4" s="517"/>
      <c r="J4" s="517"/>
      <c r="K4" s="517"/>
      <c r="L4" s="518"/>
    </row>
    <row r="5" spans="2:12" ht="20.100000000000001" customHeight="1">
      <c r="B5" s="227"/>
      <c r="C5" s="227"/>
      <c r="D5" s="227"/>
      <c r="E5" s="227"/>
      <c r="F5" s="227"/>
      <c r="G5" s="39" t="s">
        <v>589</v>
      </c>
      <c r="H5" s="516" t="str">
        <f>IF('2-1(表紙)'!$H$10="","",'2-1(表紙)'!$H$10)</f>
        <v/>
      </c>
      <c r="I5" s="517"/>
      <c r="J5" s="517"/>
      <c r="K5" s="517"/>
      <c r="L5" s="225" t="str">
        <f>IF('2-1(表紙)'!$K$15="","",'2-1(表紙)'!$K$15)</f>
        <v/>
      </c>
    </row>
    <row r="6" spans="2:12" ht="20.100000000000001" customHeight="1">
      <c r="D6" s="404"/>
      <c r="H6" s="123"/>
      <c r="I6" s="123"/>
      <c r="J6" s="123"/>
      <c r="K6" s="123"/>
      <c r="L6" s="123"/>
    </row>
    <row r="7" spans="2:12" ht="20.100000000000001" customHeight="1">
      <c r="B7" s="507" t="s">
        <v>264</v>
      </c>
      <c r="C7" s="132" t="s">
        <v>374</v>
      </c>
      <c r="D7" s="231">
        <f>SUM(H8:L8)</f>
        <v>0</v>
      </c>
      <c r="G7" s="132" t="s">
        <v>260</v>
      </c>
      <c r="H7" s="36" t="s">
        <v>577</v>
      </c>
      <c r="I7" s="36" t="s">
        <v>338</v>
      </c>
      <c r="J7" s="240" t="s">
        <v>339</v>
      </c>
      <c r="K7" s="36" t="s">
        <v>340</v>
      </c>
      <c r="L7" s="36" t="s">
        <v>787</v>
      </c>
    </row>
    <row r="8" spans="2:12" ht="20.100000000000001" customHeight="1">
      <c r="B8" s="507"/>
      <c r="C8" s="132" t="s">
        <v>507</v>
      </c>
      <c r="D8" s="231">
        <f>IF(OR('2-1(表紙)'!J$3=リスト!G$4,'2-1(表紙)'!J$3=リスト!G$5),'2-10(指導員)'!$X$25,'2-10(指導員)'!$Z$25)</f>
        <v>0</v>
      </c>
      <c r="G8" s="39" t="s">
        <v>351</v>
      </c>
      <c r="H8" s="124">
        <f>SUM('2-2(基本)'!AD10:AD14)+SUM('2-2(基本)'!AD44:AD48)</f>
        <v>0</v>
      </c>
      <c r="I8" s="124">
        <f>SUM('2-2(基本)'!AD15:AD19)+SUM('2-2(基本)'!AD49:AD53)</f>
        <v>0</v>
      </c>
      <c r="J8" s="124">
        <f>SUM('2-2(基本)'!AD20:AD24)+SUM('2-2(基本)'!AD54:AD58)</f>
        <v>0</v>
      </c>
      <c r="K8" s="54">
        <f>SUM('2-2(基本)'!AD25:AD29)+SUM('2-2(基本)'!AD59:AD63)</f>
        <v>0</v>
      </c>
      <c r="L8" s="54">
        <f>SUM('2-13【多能工化】造林（研修生・技術習得費）'!U10:U14)+SUM('2-15【多能工化】伐採等（研修生・作業工程）'!U10:U14)</f>
        <v>0</v>
      </c>
    </row>
    <row r="9" spans="2:12" ht="20.100000000000001" customHeight="1">
      <c r="B9" s="98" t="s">
        <v>764</v>
      </c>
      <c r="L9" s="37" t="s">
        <v>483</v>
      </c>
    </row>
    <row r="10" spans="2:12" ht="20.100000000000001" customHeight="1">
      <c r="B10" s="41"/>
      <c r="G10" s="133"/>
      <c r="H10" s="133"/>
      <c r="I10" s="133"/>
      <c r="J10" s="133"/>
      <c r="K10" s="133"/>
      <c r="L10" s="133"/>
    </row>
    <row r="11" spans="2:12" ht="20.100000000000001" customHeight="1">
      <c r="B11" s="129"/>
      <c r="C11" s="538" t="s">
        <v>755</v>
      </c>
      <c r="D11" s="507"/>
      <c r="E11" s="507"/>
      <c r="F11" s="729" t="s">
        <v>165</v>
      </c>
      <c r="G11" s="522" t="s">
        <v>356</v>
      </c>
      <c r="H11" s="508" t="s">
        <v>358</v>
      </c>
      <c r="I11" s="535"/>
      <c r="J11" s="535"/>
      <c r="K11" s="535"/>
      <c r="L11" s="538"/>
    </row>
    <row r="12" spans="2:12" ht="30" customHeight="1" thickBot="1">
      <c r="B12" s="49"/>
      <c r="C12" s="403" t="s">
        <v>763</v>
      </c>
      <c r="D12" s="406" t="s">
        <v>766</v>
      </c>
      <c r="E12" s="406" t="s">
        <v>765</v>
      </c>
      <c r="F12" s="730"/>
      <c r="G12" s="731"/>
      <c r="H12" s="67"/>
      <c r="I12" s="67"/>
      <c r="J12" s="67"/>
      <c r="K12" s="67"/>
      <c r="L12" s="67"/>
    </row>
    <row r="13" spans="2:12" ht="20.100000000000001" hidden="1" customHeight="1" thickBot="1">
      <c r="B13" s="40"/>
      <c r="F13" s="582" t="s">
        <v>341</v>
      </c>
      <c r="G13" s="728"/>
      <c r="H13" s="728"/>
      <c r="I13" s="728"/>
      <c r="J13" s="728"/>
      <c r="K13" s="728"/>
      <c r="L13" s="671"/>
    </row>
    <row r="14" spans="2:12" ht="20.100000000000001" customHeight="1" thickTop="1">
      <c r="B14" s="540" t="s">
        <v>554</v>
      </c>
      <c r="C14" s="81" t="s">
        <v>685</v>
      </c>
      <c r="D14" s="240" t="s">
        <v>761</v>
      </c>
      <c r="E14" s="240" t="s">
        <v>761</v>
      </c>
      <c r="F14" s="301" t="str">
        <f t="shared" ref="F14:F27" si="0">IF(SUM(G14:L14)=0,"",SUM(G14:L14))</f>
        <v/>
      </c>
      <c r="G14" s="302"/>
      <c r="H14" s="302"/>
      <c r="I14" s="302"/>
      <c r="J14" s="302"/>
      <c r="K14" s="302"/>
      <c r="L14" s="302"/>
    </row>
    <row r="15" spans="2:12" ht="20.100000000000001" customHeight="1">
      <c r="B15" s="540"/>
      <c r="C15" s="81" t="s">
        <v>686</v>
      </c>
      <c r="D15" s="240" t="s">
        <v>761</v>
      </c>
      <c r="E15" s="240" t="s">
        <v>761</v>
      </c>
      <c r="F15" s="301" t="str">
        <f t="shared" si="0"/>
        <v/>
      </c>
      <c r="G15" s="302"/>
      <c r="H15" s="302"/>
      <c r="I15" s="302"/>
      <c r="J15" s="302"/>
      <c r="K15" s="302"/>
      <c r="L15" s="302"/>
    </row>
    <row r="16" spans="2:12" ht="20.100000000000001" customHeight="1">
      <c r="B16" s="540"/>
      <c r="C16" s="81" t="s">
        <v>756</v>
      </c>
      <c r="D16" s="240" t="s">
        <v>760</v>
      </c>
      <c r="E16" s="240" t="s">
        <v>761</v>
      </c>
      <c r="F16" s="301" t="str">
        <f t="shared" si="0"/>
        <v/>
      </c>
      <c r="G16" s="302"/>
      <c r="H16" s="302"/>
      <c r="I16" s="302"/>
      <c r="J16" s="302"/>
      <c r="K16" s="302"/>
      <c r="L16" s="302"/>
    </row>
    <row r="17" spans="1:13" ht="20.100000000000001" customHeight="1">
      <c r="B17" s="540"/>
      <c r="C17" s="81" t="s">
        <v>757</v>
      </c>
      <c r="D17" s="240" t="s">
        <v>867</v>
      </c>
      <c r="E17" s="240" t="s">
        <v>761</v>
      </c>
      <c r="F17" s="301" t="str">
        <f t="shared" si="0"/>
        <v/>
      </c>
      <c r="G17" s="302"/>
      <c r="H17" s="302"/>
      <c r="I17" s="302"/>
      <c r="J17" s="302"/>
      <c r="K17" s="302"/>
      <c r="L17" s="302"/>
    </row>
    <row r="18" spans="1:13" ht="20.100000000000001" customHeight="1">
      <c r="B18" s="540"/>
      <c r="C18" s="81" t="s">
        <v>687</v>
      </c>
      <c r="D18" s="240" t="s">
        <v>761</v>
      </c>
      <c r="E18" s="240" t="s">
        <v>759</v>
      </c>
      <c r="F18" s="301" t="str">
        <f t="shared" si="0"/>
        <v/>
      </c>
      <c r="G18" s="302"/>
      <c r="H18" s="302"/>
      <c r="I18" s="302"/>
      <c r="J18" s="302"/>
      <c r="K18" s="302"/>
      <c r="L18" s="302"/>
    </row>
    <row r="19" spans="1:13" ht="20.100000000000001" customHeight="1">
      <c r="B19" s="540"/>
      <c r="C19" s="81" t="s">
        <v>688</v>
      </c>
      <c r="D19" s="240" t="s">
        <v>761</v>
      </c>
      <c r="E19" s="240" t="s">
        <v>759</v>
      </c>
      <c r="F19" s="301" t="str">
        <f t="shared" si="0"/>
        <v/>
      </c>
      <c r="G19" s="302"/>
      <c r="H19" s="302"/>
      <c r="I19" s="302"/>
      <c r="J19" s="302"/>
      <c r="K19" s="302"/>
      <c r="L19" s="302"/>
    </row>
    <row r="20" spans="1:13" ht="20.100000000000001" customHeight="1">
      <c r="B20" s="540"/>
      <c r="C20" s="81" t="s">
        <v>689</v>
      </c>
      <c r="D20" s="240" t="s">
        <v>761</v>
      </c>
      <c r="E20" s="240" t="s">
        <v>759</v>
      </c>
      <c r="F20" s="301" t="str">
        <f t="shared" si="0"/>
        <v/>
      </c>
      <c r="G20" s="302"/>
      <c r="H20" s="302"/>
      <c r="I20" s="302"/>
      <c r="J20" s="302"/>
      <c r="K20" s="302"/>
      <c r="L20" s="302"/>
    </row>
    <row r="21" spans="1:13" ht="20.100000000000001" customHeight="1">
      <c r="B21" s="540"/>
      <c r="C21" s="81" t="s">
        <v>690</v>
      </c>
      <c r="D21" s="240" t="s">
        <v>761</v>
      </c>
      <c r="E21" s="240" t="s">
        <v>759</v>
      </c>
      <c r="F21" s="301" t="str">
        <f t="shared" si="0"/>
        <v/>
      </c>
      <c r="G21" s="302"/>
      <c r="H21" s="302"/>
      <c r="I21" s="302"/>
      <c r="J21" s="302"/>
      <c r="K21" s="302"/>
      <c r="L21" s="302"/>
    </row>
    <row r="22" spans="1:13" ht="20.100000000000001" customHeight="1">
      <c r="B22" s="540"/>
      <c r="C22" s="81" t="s">
        <v>868</v>
      </c>
      <c r="D22" s="240" t="s">
        <v>761</v>
      </c>
      <c r="E22" s="240" t="s">
        <v>759</v>
      </c>
      <c r="F22" s="301" t="str">
        <f t="shared" si="0"/>
        <v/>
      </c>
      <c r="G22" s="302"/>
      <c r="H22" s="302"/>
      <c r="I22" s="302"/>
      <c r="J22" s="302"/>
      <c r="K22" s="302"/>
      <c r="L22" s="302"/>
    </row>
    <row r="23" spans="1:13" ht="20.100000000000001" customHeight="1">
      <c r="B23" s="540"/>
      <c r="C23" s="81" t="s">
        <v>691</v>
      </c>
      <c r="D23" s="240" t="s">
        <v>761</v>
      </c>
      <c r="E23" s="240" t="s">
        <v>759</v>
      </c>
      <c r="F23" s="301" t="str">
        <f t="shared" si="0"/>
        <v/>
      </c>
      <c r="G23" s="302"/>
      <c r="H23" s="302"/>
      <c r="I23" s="302"/>
      <c r="J23" s="302"/>
      <c r="K23" s="302"/>
      <c r="L23" s="302"/>
    </row>
    <row r="24" spans="1:13" ht="20.100000000000001" customHeight="1">
      <c r="B24" s="540"/>
      <c r="C24" s="367" t="s">
        <v>692</v>
      </c>
      <c r="D24" s="405" t="s">
        <v>762</v>
      </c>
      <c r="E24" s="405" t="s">
        <v>761</v>
      </c>
      <c r="F24" s="301" t="str">
        <f t="shared" si="0"/>
        <v/>
      </c>
      <c r="G24" s="302"/>
      <c r="H24" s="302"/>
      <c r="I24" s="302"/>
      <c r="J24" s="302"/>
      <c r="K24" s="302"/>
      <c r="L24" s="302"/>
    </row>
    <row r="25" spans="1:13" ht="20.100000000000001" customHeight="1">
      <c r="B25" s="540"/>
      <c r="C25" s="81" t="s">
        <v>758</v>
      </c>
      <c r="D25" s="240" t="s">
        <v>760</v>
      </c>
      <c r="E25" s="240" t="s">
        <v>761</v>
      </c>
      <c r="F25" s="301" t="str">
        <f t="shared" si="0"/>
        <v/>
      </c>
      <c r="G25" s="302"/>
      <c r="H25" s="302"/>
      <c r="I25" s="302"/>
      <c r="J25" s="302"/>
      <c r="K25" s="302"/>
      <c r="L25" s="302"/>
    </row>
    <row r="26" spans="1:13" ht="20.100000000000001" customHeight="1">
      <c r="B26" s="540"/>
      <c r="C26" s="367" t="s">
        <v>693</v>
      </c>
      <c r="D26" s="405" t="s">
        <v>761</v>
      </c>
      <c r="E26" s="240" t="s">
        <v>759</v>
      </c>
      <c r="F26" s="301" t="str">
        <f t="shared" si="0"/>
        <v/>
      </c>
      <c r="G26" s="303"/>
      <c r="H26" s="303"/>
      <c r="I26" s="303"/>
      <c r="J26" s="303"/>
      <c r="K26" s="303"/>
      <c r="L26" s="303"/>
    </row>
    <row r="27" spans="1:13" ht="20.100000000000001" customHeight="1">
      <c r="B27" s="540"/>
      <c r="C27" s="516" t="s">
        <v>165</v>
      </c>
      <c r="D27" s="517"/>
      <c r="E27" s="518"/>
      <c r="F27" s="301" t="str">
        <f t="shared" si="0"/>
        <v/>
      </c>
      <c r="G27" s="304" t="str">
        <f t="shared" ref="G27:L27" si="1">IF(SUM(G14:G26)=0,"",SUM(G14:G26))</f>
        <v/>
      </c>
      <c r="H27" s="304" t="str">
        <f t="shared" si="1"/>
        <v/>
      </c>
      <c r="I27" s="304" t="str">
        <f t="shared" si="1"/>
        <v/>
      </c>
      <c r="J27" s="304" t="str">
        <f t="shared" ref="J27" si="2">IF(SUM(J14:J26)=0,"",SUM(J14:J26))</f>
        <v/>
      </c>
      <c r="K27" s="304" t="str">
        <f t="shared" si="1"/>
        <v/>
      </c>
      <c r="L27" s="304" t="str">
        <f t="shared" si="1"/>
        <v/>
      </c>
    </row>
    <row r="28" spans="1:13" ht="9.9" customHeight="1"/>
    <row r="29" spans="1:13" ht="20.100000000000001" customHeight="1">
      <c r="B29" s="540" t="s">
        <v>523</v>
      </c>
      <c r="C29" s="516" t="s">
        <v>480</v>
      </c>
      <c r="D29" s="517"/>
      <c r="E29" s="518"/>
      <c r="F29" s="301" t="str">
        <f>IF(SUM(G29:L29)=0,"",SUM(G29:L29))</f>
        <v/>
      </c>
      <c r="G29" s="302"/>
      <c r="H29" s="302"/>
      <c r="I29" s="302"/>
      <c r="J29" s="302"/>
      <c r="K29" s="302"/>
      <c r="L29" s="302"/>
      <c r="M29" s="119"/>
    </row>
    <row r="30" spans="1:13" ht="20.100000000000001" customHeight="1">
      <c r="B30" s="507"/>
      <c r="C30" s="516" t="s">
        <v>481</v>
      </c>
      <c r="D30" s="517"/>
      <c r="E30" s="518"/>
      <c r="F30" s="301" t="str">
        <f>IF(SUM(G30:L30)=0,"",SUM(G30:L30))</f>
        <v/>
      </c>
      <c r="G30" s="302"/>
      <c r="H30" s="302"/>
      <c r="I30" s="302"/>
      <c r="J30" s="302"/>
      <c r="K30" s="302"/>
      <c r="L30" s="302"/>
      <c r="M30" s="119"/>
    </row>
    <row r="31" spans="1:13" ht="20.100000000000001" customHeight="1">
      <c r="B31" s="507"/>
      <c r="C31" s="516" t="s">
        <v>482</v>
      </c>
      <c r="D31" s="517"/>
      <c r="E31" s="518"/>
      <c r="F31" s="301" t="str">
        <f>IF(SUM(G31:L31)=0,"",SUM(G31:L31))</f>
        <v/>
      </c>
      <c r="G31" s="302"/>
      <c r="H31" s="302"/>
      <c r="I31" s="302"/>
      <c r="J31" s="302"/>
      <c r="K31" s="302"/>
      <c r="L31" s="302"/>
      <c r="M31" s="119"/>
    </row>
    <row r="32" spans="1:13" ht="15" customHeight="1">
      <c r="A32" s="125"/>
      <c r="B32" s="727" t="s">
        <v>869</v>
      </c>
      <c r="C32" s="727"/>
      <c r="D32" s="727"/>
      <c r="E32" s="727"/>
      <c r="F32" s="727"/>
      <c r="G32" s="727"/>
      <c r="H32" s="727"/>
      <c r="I32" s="727"/>
      <c r="J32" s="727"/>
      <c r="K32" s="727"/>
      <c r="L32" s="727"/>
    </row>
    <row r="33" spans="1:12" ht="15" customHeight="1">
      <c r="A33" s="125"/>
      <c r="B33" s="509" t="s">
        <v>870</v>
      </c>
      <c r="C33" s="509"/>
      <c r="D33" s="509"/>
      <c r="E33" s="509"/>
      <c r="F33" s="509"/>
      <c r="G33" s="509"/>
      <c r="H33" s="509"/>
      <c r="I33" s="509"/>
      <c r="J33" s="509"/>
      <c r="K33" s="509"/>
      <c r="L33" s="509"/>
    </row>
    <row r="34" spans="1:12" ht="13.5" customHeight="1">
      <c r="A34" s="125"/>
      <c r="B34" s="726"/>
      <c r="C34" s="726"/>
      <c r="D34" s="726"/>
      <c r="E34" s="726"/>
      <c r="F34" s="726"/>
      <c r="G34" s="726"/>
      <c r="H34" s="726"/>
      <c r="I34" s="726"/>
      <c r="J34" s="726"/>
      <c r="K34" s="726"/>
      <c r="L34" s="726"/>
    </row>
    <row r="35" spans="1:12" ht="13.5" customHeight="1">
      <c r="B35" s="726"/>
      <c r="C35" s="726"/>
      <c r="D35" s="726"/>
      <c r="E35" s="726"/>
      <c r="F35" s="726"/>
      <c r="G35" s="726"/>
      <c r="H35" s="726"/>
      <c r="I35" s="726"/>
      <c r="J35" s="726"/>
      <c r="K35" s="726"/>
      <c r="L35" s="726"/>
    </row>
  </sheetData>
  <sheetProtection algorithmName="SHA-512" hashValue="9z+jKBopQegrHA4aKkKHOl1nJvSMe08RNGtFs2euwhWe/3k2FCaGTmmMyATwEx+cuG1+wkhW5U6y0bGxOSBkhA==" saltValue="Rqlfp8ixgTd37b5UR7la8w==" spinCount="100000" sheet="1" objects="1" scenarios="1"/>
  <customSheetViews>
    <customSheetView guid="{76F1C708-D4F6-4FB5-9F5B-3EE58D925F2F}" showPageBreaks="1" printArea="1" hiddenRows="1" hiddenColumns="1" view="pageBreakPreview">
      <selection activeCell="B1" sqref="B1:C1"/>
      <pageMargins left="0.19685039370078741" right="0.19685039370078741" top="0.59055118110236227" bottom="0.19685039370078741" header="0.39370078740157483" footer="0.19685039370078741"/>
      <printOptions horizontalCentered="1"/>
      <pageSetup paperSize="9" scale="90" orientation="landscape" r:id="rId1"/>
    </customSheetView>
  </customSheetViews>
  <mergeCells count="21">
    <mergeCell ref="B3:E4"/>
    <mergeCell ref="B35:L35"/>
    <mergeCell ref="B34:L34"/>
    <mergeCell ref="B1:C1"/>
    <mergeCell ref="B14:B27"/>
    <mergeCell ref="B32:L32"/>
    <mergeCell ref="B33:L33"/>
    <mergeCell ref="B29:B31"/>
    <mergeCell ref="F13:L13"/>
    <mergeCell ref="F11:F12"/>
    <mergeCell ref="G11:G12"/>
    <mergeCell ref="B7:B8"/>
    <mergeCell ref="H3:L3"/>
    <mergeCell ref="H4:L4"/>
    <mergeCell ref="H5:K5"/>
    <mergeCell ref="H11:L11"/>
    <mergeCell ref="C27:E27"/>
    <mergeCell ref="C29:E29"/>
    <mergeCell ref="C30:E30"/>
    <mergeCell ref="C31:E31"/>
    <mergeCell ref="C11:E11"/>
  </mergeCells>
  <phoneticPr fontId="8"/>
  <conditionalFormatting sqref="F12:L26 F29:L31 F11:G11">
    <cfRule type="expression" dxfId="115" priority="169" stopIfTrue="1">
      <formula>F11=""</formula>
    </cfRule>
  </conditionalFormatting>
  <conditionalFormatting sqref="H3:L5 F14:F27 G27:L27 F29:F31">
    <cfRule type="expression" dxfId="114" priority="18" stopIfTrue="1">
      <formula>F3=""</formula>
    </cfRule>
  </conditionalFormatting>
  <dataValidations disablePrompts="1" count="3">
    <dataValidation type="whole" operator="greaterThanOrEqual" allowBlank="1" showInputMessage="1" showErrorMessage="1" sqref="G14:L26" xr:uid="{00000000-0002-0000-0C00-000000000000}">
      <formula1>0</formula1>
    </dataValidation>
    <dataValidation type="whole" allowBlank="1" showInputMessage="1" showErrorMessage="1" error="1～140の日数を入力してください。" sqref="G29:L31" xr:uid="{00000000-0002-0000-0C00-000001000000}">
      <formula1>0</formula1>
      <formula2>140</formula2>
    </dataValidation>
    <dataValidation allowBlank="1" showInputMessage="1" showErrorMessage="1" promptTitle="【事業所名（支所等）の注意事項】" prompt="「対象事業所」に該当する事業所のみ、_x000a_入力が可能です。_x000a__x000a_※対象事業所：_x000a_研修生及び指導員が個別に配置され、_x000a_かつ、改善計画において個別に雇用_x000a_管理者が選任されている事業所" sqref="H12:L12" xr:uid="{00000000-0002-0000-0C00-000002000000}"/>
  </dataValidations>
  <hyperlinks>
    <hyperlink ref="B1:C1" location="'2-1(表紙)'!D24" display="様式２－１１" xr:uid="{00000000-0004-0000-0C00-000000000000}"/>
  </hyperlinks>
  <printOptions horizontalCentered="1"/>
  <pageMargins left="0.19685039370078741" right="0.19685039370078741" top="0.59055118110236227" bottom="0.19685039370078741" header="0.39370078740157483" footer="0.19685039370078741"/>
  <pageSetup paperSize="9" scale="8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7"/>
  </sheetPr>
  <dimension ref="B1:X31"/>
  <sheetViews>
    <sheetView view="pageBreakPreview" zoomScaleNormal="100" zoomScaleSheetLayoutView="100" workbookViewId="0">
      <selection activeCell="T1" sqref="T1"/>
    </sheetView>
  </sheetViews>
  <sheetFormatPr defaultColWidth="9" defaultRowHeight="13.5" customHeight="1"/>
  <cols>
    <col min="1" max="1" width="2.6640625" style="28" customWidth="1"/>
    <col min="2" max="2" width="3.6640625" style="28" customWidth="1"/>
    <col min="3" max="3" width="18.77734375" style="28" customWidth="1"/>
    <col min="4" max="4" width="8.77734375" style="28" customWidth="1"/>
    <col min="5" max="5" width="1.88671875" style="28" customWidth="1"/>
    <col min="6" max="6" width="12.44140625" style="28" customWidth="1"/>
    <col min="7" max="7" width="8.77734375" style="28" customWidth="1"/>
    <col min="8" max="8" width="1.88671875" style="28" customWidth="1"/>
    <col min="9" max="9" width="12.44140625" style="28" customWidth="1"/>
    <col min="10" max="10" width="8.77734375" style="28" customWidth="1"/>
    <col min="11" max="11" width="1.88671875" style="28" customWidth="1"/>
    <col min="12" max="12" width="12.44140625" style="28" customWidth="1"/>
    <col min="13" max="13" width="8.77734375" style="28" customWidth="1"/>
    <col min="14" max="14" width="1.88671875" style="28" customWidth="1"/>
    <col min="15" max="15" width="12.44140625" style="28" customWidth="1"/>
    <col min="16" max="16" width="8.77734375" style="28" customWidth="1"/>
    <col min="17" max="17" width="1.88671875" style="28" customWidth="1"/>
    <col min="18" max="18" width="12.44140625" style="28" customWidth="1"/>
    <col min="19" max="19" width="11.44140625" style="28" customWidth="1"/>
    <col min="20" max="16384" width="9" style="28"/>
  </cols>
  <sheetData>
    <row r="1" spans="2:24" ht="20.100000000000001" customHeight="1">
      <c r="B1" s="764" t="s">
        <v>343</v>
      </c>
      <c r="C1" s="765"/>
      <c r="D1" s="765"/>
      <c r="E1" s="230" t="str">
        <f>'2-1(表紙)'!D1</f>
        <v>R7緑</v>
      </c>
      <c r="F1" s="113"/>
      <c r="R1" s="614" t="str">
        <f>IF('2-1(表紙)'!$J$3="","提出区分",'2-1(表紙)'!$J$3)</f>
        <v>提出区分</v>
      </c>
      <c r="S1" s="614"/>
      <c r="X1"/>
    </row>
    <row r="2" spans="2:24" ht="20.100000000000001" customHeight="1"/>
    <row r="3" spans="2:24" ht="20.100000000000001" customHeight="1">
      <c r="B3" s="541" t="s">
        <v>344</v>
      </c>
      <c r="C3" s="541"/>
      <c r="D3" s="541"/>
      <c r="E3" s="541"/>
      <c r="F3" s="541"/>
      <c r="G3" s="541"/>
      <c r="L3" s="508" t="s">
        <v>205</v>
      </c>
      <c r="M3" s="538"/>
      <c r="N3" s="516" t="str">
        <f>IF('2-1(表紙)'!$I$15="","",'2-1(表紙)'!$I$15)</f>
        <v/>
      </c>
      <c r="O3" s="517"/>
      <c r="P3" s="517"/>
      <c r="Q3" s="517"/>
      <c r="R3" s="517"/>
      <c r="S3" s="518"/>
    </row>
    <row r="4" spans="2:24" ht="20.100000000000001" customHeight="1">
      <c r="B4" s="541"/>
      <c r="C4" s="541"/>
      <c r="D4" s="541"/>
      <c r="E4" s="541"/>
      <c r="F4" s="541"/>
      <c r="G4" s="541"/>
      <c r="L4" s="508" t="s">
        <v>11</v>
      </c>
      <c r="M4" s="538"/>
      <c r="N4" s="516" t="str">
        <f>IF('2-1(表紙)'!$J$15="","",'2-1(表紙)'!$J$15)</f>
        <v/>
      </c>
      <c r="O4" s="517"/>
      <c r="P4" s="517"/>
      <c r="Q4" s="517"/>
      <c r="R4" s="517"/>
      <c r="S4" s="518"/>
    </row>
    <row r="5" spans="2:24" ht="20.100000000000001" customHeight="1">
      <c r="B5" s="128"/>
      <c r="C5" s="128"/>
      <c r="D5" s="128"/>
      <c r="F5" s="128"/>
      <c r="G5" s="128"/>
      <c r="L5" s="508" t="s">
        <v>590</v>
      </c>
      <c r="M5" s="538"/>
      <c r="N5" s="516" t="str">
        <f>IF('2-1(表紙)'!$H$10="","",'2-1(表紙)'!$H$10)</f>
        <v/>
      </c>
      <c r="O5" s="517"/>
      <c r="P5" s="517"/>
      <c r="Q5" s="517"/>
      <c r="R5" s="517"/>
      <c r="S5" s="225" t="str">
        <f>IF('2-1(表紙)'!$K$15="","",'2-1(表紙)'!$K$15)</f>
        <v/>
      </c>
    </row>
    <row r="6" spans="2:24" ht="20.100000000000001" customHeight="1">
      <c r="R6" s="782"/>
      <c r="S6" s="782"/>
    </row>
    <row r="7" spans="2:24" ht="20.100000000000001" customHeight="1">
      <c r="B7" s="766" t="s">
        <v>492</v>
      </c>
      <c r="C7" s="767"/>
      <c r="D7" s="349" t="s">
        <v>736</v>
      </c>
      <c r="E7" s="762">
        <f>SUM('2-13【多能工化】造林（研修生・技術習得費）'!U10:U14)+SUM('2-15【多能工化】伐採等（研修生・作業工程）'!U10:U14)</f>
        <v>0</v>
      </c>
      <c r="F7" s="763"/>
      <c r="G7" s="369" t="s">
        <v>579</v>
      </c>
      <c r="H7" s="762">
        <f>SUM('2-2(基本)'!AD10:AD14)+SUM('2-2(基本)'!AD44:AD48)</f>
        <v>0</v>
      </c>
      <c r="I7" s="768"/>
      <c r="J7" s="360" t="s">
        <v>267</v>
      </c>
      <c r="K7" s="762">
        <f>SUM('2-2(基本)'!AD15:AD19)+SUM('2-2(基本)'!AD49:AD53)</f>
        <v>0</v>
      </c>
      <c r="L7" s="763"/>
      <c r="M7" s="359" t="s">
        <v>268</v>
      </c>
      <c r="N7" s="762">
        <f>SUM('2-2(基本)'!AD20:AD24)+SUM('2-2(基本)'!AD54:AD58)</f>
        <v>0</v>
      </c>
      <c r="O7" s="763"/>
      <c r="P7" s="359" t="s">
        <v>269</v>
      </c>
      <c r="Q7" s="762">
        <f>SUM('2-2(基本)'!AD25:AD29)+SUM('2-2(基本)'!AD59:AD63)</f>
        <v>0</v>
      </c>
      <c r="R7" s="763"/>
      <c r="S7" s="330">
        <f>SUM(K7,N7,Q7)</f>
        <v>0</v>
      </c>
    </row>
    <row r="8" spans="2:24" ht="30" customHeight="1">
      <c r="B8" s="771" t="s">
        <v>273</v>
      </c>
      <c r="C8" s="774" t="s">
        <v>270</v>
      </c>
      <c r="D8" s="777" t="s">
        <v>735</v>
      </c>
      <c r="E8" s="778"/>
      <c r="F8" s="779"/>
      <c r="G8" s="778" t="s">
        <v>345</v>
      </c>
      <c r="H8" s="778"/>
      <c r="I8" s="770"/>
      <c r="J8" s="781" t="s">
        <v>261</v>
      </c>
      <c r="K8" s="781"/>
      <c r="L8" s="779"/>
      <c r="M8" s="780" t="s">
        <v>262</v>
      </c>
      <c r="N8" s="781"/>
      <c r="O8" s="779"/>
      <c r="P8" s="780" t="s">
        <v>263</v>
      </c>
      <c r="Q8" s="781"/>
      <c r="R8" s="779"/>
      <c r="S8" s="760" t="s">
        <v>682</v>
      </c>
      <c r="T8" s="98"/>
    </row>
    <row r="9" spans="2:24" ht="30" customHeight="1">
      <c r="B9" s="772"/>
      <c r="C9" s="775"/>
      <c r="D9" s="251" t="s">
        <v>271</v>
      </c>
      <c r="E9" s="769" t="s">
        <v>272</v>
      </c>
      <c r="F9" s="779"/>
      <c r="G9" s="358" t="s">
        <v>271</v>
      </c>
      <c r="H9" s="769" t="s">
        <v>272</v>
      </c>
      <c r="I9" s="770"/>
      <c r="J9" s="358" t="s">
        <v>271</v>
      </c>
      <c r="K9" s="769" t="s">
        <v>272</v>
      </c>
      <c r="L9" s="779"/>
      <c r="M9" s="251" t="s">
        <v>271</v>
      </c>
      <c r="N9" s="769" t="s">
        <v>272</v>
      </c>
      <c r="O9" s="779"/>
      <c r="P9" s="251" t="s">
        <v>271</v>
      </c>
      <c r="Q9" s="769" t="s">
        <v>272</v>
      </c>
      <c r="R9" s="779"/>
      <c r="S9" s="761"/>
      <c r="T9" s="29"/>
    </row>
    <row r="10" spans="2:24" ht="24.9" customHeight="1">
      <c r="B10" s="772"/>
      <c r="C10" s="246" t="s">
        <v>274</v>
      </c>
      <c r="D10" s="249" t="str">
        <f>IF(AND('2-13【多能工化】造林（研修生・技術習得費）'!S20="",'2-16【多能工化】伐採等（技術習得費・講習費）'!W9=""),"",SUM('2-13【多能工化】造林（研修生・技術習得費）'!S20,'2-16【多能工化】伐採等（技術習得費・講習費）'!W9))</f>
        <v/>
      </c>
      <c r="E10" s="737" t="str">
        <f>IF(AND('2-13【多能工化】造林（研修生・技術習得費）'!S20="",'2-16【多能工化】伐採等（技術習得費・講習費）'!W9=""),"",SUM('2-13【多能工化】造林（研修生・技術習得費）'!F20,'2-16【多能工化】伐採等（技術習得費・講習費）'!F9))</f>
        <v/>
      </c>
      <c r="F10" s="736"/>
      <c r="G10" s="357" t="str">
        <f>'2-4(技術習得費)'!O9</f>
        <v/>
      </c>
      <c r="H10" s="737" t="str">
        <f>'2-4(技術習得費)'!F9</f>
        <v/>
      </c>
      <c r="I10" s="776"/>
      <c r="J10" s="357" t="str">
        <f>'2-4(技術習得費)'!O15</f>
        <v/>
      </c>
      <c r="K10" s="737" t="str">
        <f>'2-4(技術習得費)'!F15</f>
        <v/>
      </c>
      <c r="L10" s="736"/>
      <c r="M10" s="249" t="str">
        <f>'2-4(技術習得費)'!O21</f>
        <v/>
      </c>
      <c r="N10" s="737" t="str">
        <f>'2-4(技術習得費)'!F21</f>
        <v/>
      </c>
      <c r="O10" s="736"/>
      <c r="P10" s="249" t="str">
        <f>'2-4(技術習得費)'!O27</f>
        <v/>
      </c>
      <c r="Q10" s="737" t="str">
        <f>'2-4(技術習得費)'!F27</f>
        <v/>
      </c>
      <c r="R10" s="736"/>
      <c r="S10" s="249" t="str">
        <f>IF(SUM(,K10,N10,Q10)=0,"",SUM(K10,N10,Q10))</f>
        <v/>
      </c>
      <c r="T10" s="99"/>
    </row>
    <row r="11" spans="2:24" ht="24.9" customHeight="1">
      <c r="B11" s="772"/>
      <c r="C11" s="144" t="s">
        <v>965</v>
      </c>
      <c r="D11" s="737" t="str">
        <f>IF(E10="","",ROUNDDOWN(E10*0.052,0))</f>
        <v/>
      </c>
      <c r="E11" s="735"/>
      <c r="F11" s="736"/>
      <c r="G11" s="735" t="str">
        <f>IF(H10="","",ROUNDDOWN(H10*0.052,0))</f>
        <v/>
      </c>
      <c r="H11" s="735"/>
      <c r="I11" s="776"/>
      <c r="J11" s="735" t="str">
        <f>IF(K10="","",ROUNDDOWN(K10*0.052,0))</f>
        <v/>
      </c>
      <c r="K11" s="735"/>
      <c r="L11" s="736"/>
      <c r="M11" s="737" t="str">
        <f>IF(N10="","",ROUNDDOWN(N10*0.052,0))</f>
        <v/>
      </c>
      <c r="N11" s="735"/>
      <c r="O11" s="736"/>
      <c r="P11" s="737" t="str">
        <f>IF(Q10="","",ROUNDDOWN(Q10*0.052,0))</f>
        <v/>
      </c>
      <c r="Q11" s="735"/>
      <c r="R11" s="736"/>
      <c r="S11" s="249" t="str">
        <f>IF(SUM(J11,M11,P11)=0,"",SUM(J11,M11,P11))</f>
        <v/>
      </c>
      <c r="T11" s="100"/>
    </row>
    <row r="12" spans="2:24" ht="24.9" customHeight="1">
      <c r="B12" s="772"/>
      <c r="C12" s="373" t="s">
        <v>704</v>
      </c>
      <c r="D12" s="752" t="str">
        <f>'2-16【多能工化】伐採等（技術習得費・講習費）'!F21</f>
        <v/>
      </c>
      <c r="E12" s="753"/>
      <c r="F12" s="754"/>
      <c r="G12" s="372"/>
      <c r="H12" s="372"/>
      <c r="I12" s="371"/>
      <c r="J12" s="372"/>
      <c r="K12" s="372"/>
      <c r="L12" s="368"/>
      <c r="M12" s="370"/>
      <c r="N12" s="372"/>
      <c r="O12" s="368"/>
      <c r="P12" s="370"/>
      <c r="Q12" s="372"/>
      <c r="R12" s="368"/>
      <c r="S12" s="328"/>
      <c r="T12" s="100"/>
    </row>
    <row r="13" spans="2:24" ht="24.9" customHeight="1">
      <c r="B13" s="772"/>
      <c r="C13" s="246" t="s">
        <v>275</v>
      </c>
      <c r="D13" s="328"/>
      <c r="E13" s="732"/>
      <c r="F13" s="734"/>
      <c r="G13" s="368"/>
      <c r="H13" s="732"/>
      <c r="I13" s="745"/>
      <c r="J13" s="357" t="str">
        <f>'2-5(社保等)'!P10</f>
        <v/>
      </c>
      <c r="K13" s="737" t="str">
        <f>'2-5(社保等)'!G10</f>
        <v/>
      </c>
      <c r="L13" s="736"/>
      <c r="M13" s="249" t="str">
        <f>'2-5(社保等)'!P16</f>
        <v/>
      </c>
      <c r="N13" s="737" t="str">
        <f>'2-5(社保等)'!G16</f>
        <v/>
      </c>
      <c r="O13" s="736"/>
      <c r="P13" s="249" t="str">
        <f>'2-5(社保等)'!P22</f>
        <v/>
      </c>
      <c r="Q13" s="737" t="str">
        <f>'2-5(社保等)'!G22</f>
        <v/>
      </c>
      <c r="R13" s="736"/>
      <c r="S13" s="249" t="str">
        <f>IF(SUM(K13,N13,Q13)=0,"",SUM(K13,N13,Q13))</f>
        <v/>
      </c>
      <c r="T13" s="100"/>
    </row>
    <row r="14" spans="2:24" ht="24.9" customHeight="1">
      <c r="B14" s="772"/>
      <c r="C14" s="246" t="s">
        <v>276</v>
      </c>
      <c r="D14" s="328"/>
      <c r="E14" s="732"/>
      <c r="F14" s="734"/>
      <c r="G14" s="357" t="str">
        <f>'2-6(住宅・環境費)'!O10</f>
        <v/>
      </c>
      <c r="H14" s="737" t="str">
        <f>'2-6(住宅・環境費)'!F10</f>
        <v/>
      </c>
      <c r="I14" s="776"/>
      <c r="J14" s="357" t="str">
        <f>'2-6(住宅・環境費)'!O16</f>
        <v/>
      </c>
      <c r="K14" s="737" t="str">
        <f>'2-6(住宅・環境費)'!F16</f>
        <v/>
      </c>
      <c r="L14" s="736"/>
      <c r="M14" s="328"/>
      <c r="N14" s="732"/>
      <c r="O14" s="734"/>
      <c r="P14" s="328"/>
      <c r="Q14" s="732"/>
      <c r="R14" s="734"/>
      <c r="S14" s="249" t="str">
        <f>IF(SUM(K14)=0,"",SUM(K14))</f>
        <v/>
      </c>
      <c r="T14" s="100"/>
    </row>
    <row r="15" spans="2:24" ht="24.9" customHeight="1">
      <c r="B15" s="772"/>
      <c r="C15" s="246" t="s">
        <v>346</v>
      </c>
      <c r="D15" s="328"/>
      <c r="E15" s="732"/>
      <c r="F15" s="734"/>
      <c r="G15" s="368"/>
      <c r="H15" s="732"/>
      <c r="I15" s="745"/>
      <c r="J15" s="357" t="str">
        <f>'2-6(住宅・環境費)'!O27</f>
        <v/>
      </c>
      <c r="K15" s="737" t="str">
        <f>'2-6(住宅・環境費)'!F26</f>
        <v/>
      </c>
      <c r="L15" s="736"/>
      <c r="M15" s="249" t="str">
        <f>'2-6(住宅・環境費)'!O29</f>
        <v/>
      </c>
      <c r="N15" s="737" t="str">
        <f>'2-6(住宅・環境費)'!F28</f>
        <v/>
      </c>
      <c r="O15" s="736"/>
      <c r="P15" s="249" t="str">
        <f>'2-6(住宅・環境費)'!O31</f>
        <v/>
      </c>
      <c r="Q15" s="737" t="str">
        <f>'2-6(住宅・環境費)'!F30</f>
        <v/>
      </c>
      <c r="R15" s="736"/>
      <c r="S15" s="249" t="str">
        <f>IF(SUM(K15,N15,Q15)=0,"",SUM(K15,N15,Q15))</f>
        <v/>
      </c>
      <c r="T15" s="100"/>
    </row>
    <row r="16" spans="2:24" ht="24.9" customHeight="1">
      <c r="B16" s="772"/>
      <c r="C16" s="246" t="s">
        <v>278</v>
      </c>
      <c r="D16" s="732"/>
      <c r="E16" s="733"/>
      <c r="F16" s="734"/>
      <c r="G16" s="735" t="str">
        <f>'2-7(TR・FW1資材費)'!$N$17</f>
        <v/>
      </c>
      <c r="H16" s="735"/>
      <c r="I16" s="776"/>
      <c r="J16" s="735" t="str">
        <f>'2-7(TR・FW1資材費)'!$G$17</f>
        <v/>
      </c>
      <c r="K16" s="735"/>
      <c r="L16" s="736"/>
      <c r="M16" s="732"/>
      <c r="N16" s="733"/>
      <c r="O16" s="734"/>
      <c r="P16" s="732"/>
      <c r="Q16" s="733"/>
      <c r="R16" s="734"/>
      <c r="S16" s="249" t="str">
        <f>IF(SUM(J16)=0,"",SUM(J16))</f>
        <v/>
      </c>
      <c r="T16" s="100"/>
    </row>
    <row r="17" spans="2:22" ht="24.9" customHeight="1">
      <c r="B17" s="772"/>
      <c r="C17" s="246" t="s">
        <v>279</v>
      </c>
      <c r="D17" s="732"/>
      <c r="E17" s="733"/>
      <c r="F17" s="734"/>
      <c r="G17" s="733"/>
      <c r="H17" s="733"/>
      <c r="I17" s="745"/>
      <c r="J17" s="735" t="str">
        <f>'2-8(FW1研修準備費)'!$G$16</f>
        <v/>
      </c>
      <c r="K17" s="735"/>
      <c r="L17" s="736"/>
      <c r="M17" s="732"/>
      <c r="N17" s="733"/>
      <c r="O17" s="734"/>
      <c r="P17" s="732"/>
      <c r="Q17" s="733"/>
      <c r="R17" s="734"/>
      <c r="S17" s="249" t="str">
        <f>IF(SUM(J17)=0,"",SUM(J17))</f>
        <v/>
      </c>
      <c r="T17" s="100"/>
    </row>
    <row r="18" spans="2:22" ht="24.9" customHeight="1" thickBot="1">
      <c r="B18" s="772"/>
      <c r="C18" s="248" t="s">
        <v>280</v>
      </c>
      <c r="D18" s="784"/>
      <c r="E18" s="746"/>
      <c r="F18" s="785"/>
      <c r="G18" s="746"/>
      <c r="H18" s="746"/>
      <c r="I18" s="747"/>
      <c r="J18" s="748" t="str">
        <f>'2-9(FW安全装備)'!$G$17</f>
        <v/>
      </c>
      <c r="K18" s="748"/>
      <c r="L18" s="749"/>
      <c r="M18" s="792" t="str">
        <f>'2-9(FW安全装備)'!$N$17</f>
        <v/>
      </c>
      <c r="N18" s="748"/>
      <c r="O18" s="749"/>
      <c r="P18" s="792" t="str">
        <f>'2-9(FW安全装備)'!$U$17</f>
        <v/>
      </c>
      <c r="Q18" s="748"/>
      <c r="R18" s="749"/>
      <c r="S18" s="250" t="str">
        <f>IF(SUM(J18,M18,P18)=0,"",SUM(J18,M18,P18))</f>
        <v/>
      </c>
      <c r="T18" s="100"/>
    </row>
    <row r="19" spans="2:22" ht="24.9" customHeight="1" thickTop="1">
      <c r="B19" s="773"/>
      <c r="C19" s="138" t="s">
        <v>266</v>
      </c>
      <c r="D19" s="786">
        <f>IF(SUM(E10,D11,D12)=0,0,SUM(E10,D11,D12))</f>
        <v>0</v>
      </c>
      <c r="E19" s="786"/>
      <c r="F19" s="786"/>
      <c r="G19" s="787">
        <f>IF(SUM(H10,G11,H14,G16)=0,0,SUM(H10,G11,H14,G16))</f>
        <v>0</v>
      </c>
      <c r="H19" s="786"/>
      <c r="I19" s="788"/>
      <c r="J19" s="787">
        <f>IF(SUM(K10,J11,K13,K14,K15,J16,J17,J18)=0,0,SUM(K10,J11,K13,K14,K15,J16,J17,J18))</f>
        <v>0</v>
      </c>
      <c r="K19" s="786"/>
      <c r="L19" s="786"/>
      <c r="M19" s="786">
        <f>IF(SUM(N10,M11,N13,N15,M18)=0,0,SUM(N10,M11,N13,N15,M18))</f>
        <v>0</v>
      </c>
      <c r="N19" s="786"/>
      <c r="O19" s="786"/>
      <c r="P19" s="786">
        <f>IF(SUM(Q10,P11,Q13,Q15,P18)=0,0,SUM(Q10,P11,Q13,Q15,P18))</f>
        <v>0</v>
      </c>
      <c r="Q19" s="786"/>
      <c r="R19" s="786"/>
      <c r="S19" s="356">
        <f>IF(SUM(J19:R19)=0,0,SUM(J19:R19))</f>
        <v>0</v>
      </c>
      <c r="T19" s="101"/>
    </row>
    <row r="20" spans="2:22" ht="9.9" customHeight="1">
      <c r="B20" s="139"/>
      <c r="C20" s="140"/>
      <c r="D20" s="141"/>
      <c r="E20" s="141"/>
      <c r="F20" s="141"/>
      <c r="G20" s="141"/>
      <c r="H20" s="141"/>
      <c r="I20" s="141"/>
      <c r="J20" s="141"/>
      <c r="K20" s="141"/>
      <c r="L20" s="141"/>
      <c r="M20" s="141"/>
      <c r="N20" s="141"/>
      <c r="O20" s="141"/>
      <c r="P20" s="141"/>
      <c r="Q20" s="141"/>
      <c r="R20" s="141"/>
      <c r="S20" s="142"/>
      <c r="T20" s="100"/>
      <c r="U20" s="100"/>
      <c r="V20" s="100"/>
    </row>
    <row r="21" spans="2:22" ht="24.9" customHeight="1">
      <c r="B21" s="744" t="s">
        <v>347</v>
      </c>
      <c r="C21" s="143"/>
      <c r="D21" s="793" t="s">
        <v>271</v>
      </c>
      <c r="E21" s="794"/>
      <c r="F21" s="769" t="s">
        <v>348</v>
      </c>
      <c r="G21" s="779"/>
      <c r="H21" s="769" t="s">
        <v>349</v>
      </c>
      <c r="I21" s="778"/>
      <c r="J21" s="779"/>
      <c r="L21" s="808" t="s">
        <v>350</v>
      </c>
      <c r="M21" s="808"/>
      <c r="N21" s="808"/>
      <c r="O21" s="808"/>
      <c r="P21" s="808"/>
      <c r="Q21" s="808"/>
      <c r="R21" s="808"/>
      <c r="S21" s="808"/>
      <c r="T21" s="100"/>
    </row>
    <row r="22" spans="2:22" ht="24.9" customHeight="1">
      <c r="B22" s="744"/>
      <c r="C22" s="246" t="s">
        <v>319</v>
      </c>
      <c r="D22" s="750" t="str">
        <f>'2-11(研修内容)'!F29</f>
        <v/>
      </c>
      <c r="E22" s="751"/>
      <c r="F22" s="737">
        <v>5000</v>
      </c>
      <c r="G22" s="736"/>
      <c r="H22" s="789" t="str">
        <f>IF(SUM(D22)*F22=0,"",D22*F22)</f>
        <v/>
      </c>
      <c r="I22" s="790"/>
      <c r="J22" s="791"/>
      <c r="L22" s="798"/>
      <c r="M22" s="799"/>
      <c r="N22" s="802"/>
      <c r="O22" s="803"/>
      <c r="P22" s="803"/>
      <c r="Q22" s="803"/>
      <c r="R22" s="803"/>
      <c r="S22" s="804"/>
      <c r="T22" s="100"/>
    </row>
    <row r="23" spans="2:22" ht="24.9" customHeight="1">
      <c r="B23" s="744"/>
      <c r="C23" s="246" t="s">
        <v>320</v>
      </c>
      <c r="D23" s="737" t="str">
        <f>'2-11(研修内容)'!F30</f>
        <v/>
      </c>
      <c r="E23" s="736"/>
      <c r="F23" s="750">
        <v>5000</v>
      </c>
      <c r="G23" s="751"/>
      <c r="H23" s="752" t="str">
        <f>IF(SUM(D23)*F23=0,"",D23*F23)</f>
        <v/>
      </c>
      <c r="I23" s="753"/>
      <c r="J23" s="754"/>
      <c r="L23" s="800"/>
      <c r="M23" s="801"/>
      <c r="N23" s="805"/>
      <c r="O23" s="806"/>
      <c r="P23" s="806"/>
      <c r="Q23" s="806"/>
      <c r="R23" s="806"/>
      <c r="S23" s="807"/>
      <c r="T23" s="100"/>
    </row>
    <row r="24" spans="2:22" ht="24.9" customHeight="1" thickBot="1">
      <c r="B24" s="744"/>
      <c r="C24" s="246" t="s">
        <v>321</v>
      </c>
      <c r="D24" s="737" t="str">
        <f>'2-11(研修内容)'!F31</f>
        <v/>
      </c>
      <c r="E24" s="736"/>
      <c r="F24" s="737">
        <v>5000</v>
      </c>
      <c r="G24" s="736"/>
      <c r="H24" s="752" t="str">
        <f>IF(SUM(D24)*F24=0,"",D24*F24)</f>
        <v/>
      </c>
      <c r="I24" s="753"/>
      <c r="J24" s="754"/>
      <c r="L24" s="795" t="s">
        <v>964</v>
      </c>
      <c r="M24" s="796"/>
      <c r="N24" s="797">
        <f>SUM(D19:R19,H26:J28)</f>
        <v>0</v>
      </c>
      <c r="O24" s="797"/>
      <c r="P24" s="797"/>
      <c r="Q24" s="797"/>
      <c r="R24" s="797"/>
      <c r="S24" s="797"/>
      <c r="T24" s="100"/>
    </row>
    <row r="25" spans="2:22" ht="24.9" customHeight="1" thickBot="1">
      <c r="B25" s="744"/>
      <c r="C25" s="247" t="s">
        <v>277</v>
      </c>
      <c r="D25" s="758"/>
      <c r="E25" s="759"/>
      <c r="F25" s="748">
        <v>20000</v>
      </c>
      <c r="G25" s="749"/>
      <c r="H25" s="755" t="str">
        <f>IF(SUM(D25)*F25=0,"",D25*F25)</f>
        <v/>
      </c>
      <c r="I25" s="756"/>
      <c r="J25" s="757"/>
      <c r="L25" s="795"/>
      <c r="M25" s="796"/>
      <c r="N25" s="797"/>
      <c r="O25" s="797"/>
      <c r="P25" s="797"/>
      <c r="Q25" s="797"/>
      <c r="R25" s="797"/>
      <c r="S25" s="797"/>
      <c r="T25" s="100"/>
    </row>
    <row r="26" spans="2:22" ht="24.9" customHeight="1" thickTop="1">
      <c r="B26" s="744"/>
      <c r="C26" s="738" t="s">
        <v>962</v>
      </c>
      <c r="D26" s="739"/>
      <c r="E26" s="739"/>
      <c r="F26" s="739"/>
      <c r="G26" s="740"/>
      <c r="H26" s="741">
        <f>IF(AND($S$7=0,G19=0,D19&lt;&gt;0),SUM($H$22:$J$25),0)</f>
        <v>0</v>
      </c>
      <c r="I26" s="742"/>
      <c r="J26" s="743"/>
      <c r="L26" s="783"/>
      <c r="M26" s="783"/>
      <c r="N26" s="783"/>
      <c r="O26" s="783"/>
      <c r="P26" s="783"/>
      <c r="Q26" s="783"/>
      <c r="R26" s="783"/>
      <c r="S26" s="783"/>
      <c r="T26" s="100"/>
    </row>
    <row r="27" spans="2:22" ht="24.9" customHeight="1">
      <c r="B27" s="744"/>
      <c r="C27" s="738" t="s">
        <v>963</v>
      </c>
      <c r="D27" s="739"/>
      <c r="E27" s="739"/>
      <c r="F27" s="739"/>
      <c r="G27" s="740"/>
      <c r="H27" s="741">
        <f>IF(AND($S$7=0,G19&lt;&gt;0),SUM($H$22:$J$25),0)</f>
        <v>0</v>
      </c>
      <c r="I27" s="742"/>
      <c r="J27" s="743"/>
      <c r="T27" s="100"/>
    </row>
    <row r="28" spans="2:22" ht="24.9" customHeight="1">
      <c r="B28" s="744"/>
      <c r="C28" s="738" t="s">
        <v>703</v>
      </c>
      <c r="D28" s="739"/>
      <c r="E28" s="739"/>
      <c r="F28" s="739"/>
      <c r="G28" s="740"/>
      <c r="H28" s="741">
        <f>IF($S$7&lt;&gt;0,SUM($H$22:$J$25),0)</f>
        <v>0</v>
      </c>
      <c r="I28" s="742"/>
      <c r="J28" s="743"/>
      <c r="T28" s="100"/>
    </row>
    <row r="29" spans="2:22" ht="13.5" customHeight="1">
      <c r="B29" s="102"/>
      <c r="C29" s="41"/>
      <c r="D29"/>
      <c r="F29" s="103"/>
      <c r="G29" s="104"/>
      <c r="T29" s="100"/>
      <c r="U29" s="100"/>
    </row>
    <row r="31" spans="2:22" ht="13.5" customHeight="1">
      <c r="B31" s="221"/>
    </row>
  </sheetData>
  <sheetProtection algorithmName="SHA-512" hashValue="gM0sfQwBjqYbb03OV3j7PllcTWSVVentGw8m+HSDNWbZ9i5nBDmYEhwcW8kCKbBDtbLeP3u8ChQvnDRjhpPGwA==" saltValue="Mnd/9kgDgBi0NQ1I4ecPaw==" spinCount="100000" sheet="1" objects="1" scenarios="1"/>
  <customSheetViews>
    <customSheetView guid="{76F1C708-D4F6-4FB5-9F5B-3EE58D925F2F}" showPageBreaks="1" view="pageBreakPreview">
      <selection activeCell="B1" sqref="B1:D1"/>
      <pageMargins left="0.19685039370078741" right="0.19685039370078741" top="0.59055118110236227" bottom="0.19685039370078741" header="0.39370078740157483" footer="0.19685039370078741"/>
      <printOptions horizontalCentered="1"/>
      <pageSetup paperSize="9" scale="95" fitToHeight="0" orientation="landscape" r:id="rId1"/>
    </customSheetView>
  </customSheetViews>
  <mergeCells count="103">
    <mergeCell ref="L26:S26"/>
    <mergeCell ref="D18:F18"/>
    <mergeCell ref="D19:F19"/>
    <mergeCell ref="H26:J26"/>
    <mergeCell ref="F23:G23"/>
    <mergeCell ref="P19:R19"/>
    <mergeCell ref="J19:L19"/>
    <mergeCell ref="G19:I19"/>
    <mergeCell ref="M19:O19"/>
    <mergeCell ref="C26:G26"/>
    <mergeCell ref="F22:G22"/>
    <mergeCell ref="H22:J22"/>
    <mergeCell ref="P18:R18"/>
    <mergeCell ref="M18:O18"/>
    <mergeCell ref="D21:E21"/>
    <mergeCell ref="F21:G21"/>
    <mergeCell ref="H21:J21"/>
    <mergeCell ref="L24:M25"/>
    <mergeCell ref="N24:S25"/>
    <mergeCell ref="L22:M23"/>
    <mergeCell ref="N22:S23"/>
    <mergeCell ref="L21:S21"/>
    <mergeCell ref="R1:S1"/>
    <mergeCell ref="E13:F13"/>
    <mergeCell ref="E14:F14"/>
    <mergeCell ref="E15:F15"/>
    <mergeCell ref="D16:F16"/>
    <mergeCell ref="G16:I16"/>
    <mergeCell ref="J16:L16"/>
    <mergeCell ref="P16:R16"/>
    <mergeCell ref="M16:O16"/>
    <mergeCell ref="Q14:R14"/>
    <mergeCell ref="Q15:R15"/>
    <mergeCell ref="H13:I13"/>
    <mergeCell ref="K13:L13"/>
    <mergeCell ref="N13:O13"/>
    <mergeCell ref="Q13:R13"/>
    <mergeCell ref="G8:I8"/>
    <mergeCell ref="Q10:R10"/>
    <mergeCell ref="K10:L10"/>
    <mergeCell ref="N10:O10"/>
    <mergeCell ref="N4:S4"/>
    <mergeCell ref="N5:R5"/>
    <mergeCell ref="Q9:R9"/>
    <mergeCell ref="R6:S6"/>
    <mergeCell ref="Q7:R7"/>
    <mergeCell ref="P8:R8"/>
    <mergeCell ref="M8:O8"/>
    <mergeCell ref="L3:M3"/>
    <mergeCell ref="L4:M4"/>
    <mergeCell ref="L5:M5"/>
    <mergeCell ref="K7:L7"/>
    <mergeCell ref="J8:L8"/>
    <mergeCell ref="K9:L9"/>
    <mergeCell ref="N9:O9"/>
    <mergeCell ref="S8:S9"/>
    <mergeCell ref="N3:S3"/>
    <mergeCell ref="N7:O7"/>
    <mergeCell ref="B1:D1"/>
    <mergeCell ref="B3:G4"/>
    <mergeCell ref="B7:C7"/>
    <mergeCell ref="H7:I7"/>
    <mergeCell ref="H9:I9"/>
    <mergeCell ref="B8:B19"/>
    <mergeCell ref="C8:C9"/>
    <mergeCell ref="H10:I10"/>
    <mergeCell ref="H14:I14"/>
    <mergeCell ref="D17:F17"/>
    <mergeCell ref="E7:F7"/>
    <mergeCell ref="D8:F8"/>
    <mergeCell ref="E9:F9"/>
    <mergeCell ref="E10:F10"/>
    <mergeCell ref="D11:F11"/>
    <mergeCell ref="D12:F12"/>
    <mergeCell ref="G11:I11"/>
    <mergeCell ref="N14:O14"/>
    <mergeCell ref="J11:L11"/>
    <mergeCell ref="M11:O11"/>
    <mergeCell ref="G17:I17"/>
    <mergeCell ref="P17:R17"/>
    <mergeCell ref="J17:L17"/>
    <mergeCell ref="M17:O17"/>
    <mergeCell ref="N15:O15"/>
    <mergeCell ref="K14:L14"/>
    <mergeCell ref="P11:R11"/>
    <mergeCell ref="C28:G28"/>
    <mergeCell ref="H28:J28"/>
    <mergeCell ref="B21:B28"/>
    <mergeCell ref="H15:I15"/>
    <mergeCell ref="K15:L15"/>
    <mergeCell ref="G18:I18"/>
    <mergeCell ref="J18:L18"/>
    <mergeCell ref="D22:E22"/>
    <mergeCell ref="H24:J24"/>
    <mergeCell ref="F25:G25"/>
    <mergeCell ref="H25:J25"/>
    <mergeCell ref="H23:J23"/>
    <mergeCell ref="D24:E24"/>
    <mergeCell ref="D23:E23"/>
    <mergeCell ref="F24:G24"/>
    <mergeCell ref="D25:E25"/>
    <mergeCell ref="C27:G27"/>
    <mergeCell ref="H27:J27"/>
  </mergeCells>
  <phoneticPr fontId="14"/>
  <conditionalFormatting sqref="D25:E25">
    <cfRule type="expression" dxfId="113" priority="3" stopIfTrue="1">
      <formula>D25=""</formula>
    </cfRule>
  </conditionalFormatting>
  <conditionalFormatting sqref="D10:S11 D12">
    <cfRule type="expression" dxfId="112" priority="1" stopIfTrue="1">
      <formula>D10=""</formula>
    </cfRule>
  </conditionalFormatting>
  <conditionalFormatting sqref="N3:S5 J13:S13 G14:L14 S14 J15:S15 G16:L16 S16:S17 J17 J18:S18 D22:E24 H22:J25">
    <cfRule type="expression" dxfId="111" priority="2" stopIfTrue="1">
      <formula>D3=""</formula>
    </cfRule>
  </conditionalFormatting>
  <dataValidations xWindow="231" yWindow="484" count="1">
    <dataValidation type="whole" allowBlank="1" showInputMessage="1" showErrorMessage="1" error="8以下の数値を入力してください。" prompt="研修業務管理費の上限は8ヶ月です。" sqref="D25:E25" xr:uid="{00000000-0002-0000-0D00-000000000000}">
      <formula1>0</formula1>
      <formula2>8</formula2>
    </dataValidation>
  </dataValidations>
  <hyperlinks>
    <hyperlink ref="B1:D1" location="'2-1(表紙)'!D24" display="様式２－１２" xr:uid="{00000000-0004-0000-0D00-000000000000}"/>
  </hyperlinks>
  <printOptions horizontalCentered="1"/>
  <pageMargins left="0.19685039370078741" right="0.19685039370078741" top="0.47244094488188981" bottom="0.19685039370078741" header="0.39370078740157483" footer="0.19685039370078741"/>
  <pageSetup paperSize="9" scale="89" fitToHeight="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tabColor rgb="FFFFC000"/>
  </sheetPr>
  <dimension ref="A1:AC27"/>
  <sheetViews>
    <sheetView view="pageBreakPreview" zoomScale="85" zoomScaleNormal="100" zoomScaleSheetLayoutView="85" workbookViewId="0">
      <selection activeCell="B1" sqref="B1:E1"/>
    </sheetView>
  </sheetViews>
  <sheetFormatPr defaultColWidth="9" defaultRowHeight="13.5" customHeight="1"/>
  <cols>
    <col min="1" max="1" width="2.6640625" customWidth="1"/>
    <col min="2" max="4" width="4.6640625" customWidth="1"/>
    <col min="5" max="5" width="15.6640625" customWidth="1"/>
    <col min="6" max="6" width="12.6640625" customWidth="1"/>
    <col min="7" max="7" width="10.6640625" customWidth="1"/>
    <col min="8" max="9" width="5.44140625" customWidth="1"/>
    <col min="10" max="11" width="10.6640625" customWidth="1"/>
    <col min="12" max="17" width="5.44140625" customWidth="1"/>
    <col min="18" max="18" width="10.88671875" customWidth="1"/>
    <col min="19" max="19" width="6.33203125" customWidth="1"/>
    <col min="20" max="20" width="32.21875" customWidth="1"/>
    <col min="21" max="21" width="5.77734375" hidden="1" customWidth="1"/>
    <col min="22" max="22" width="77.21875" customWidth="1"/>
    <col min="23" max="23" width="5.33203125" customWidth="1"/>
  </cols>
  <sheetData>
    <row r="1" spans="1:29" ht="20.100000000000001" customHeight="1">
      <c r="B1" s="499" t="s">
        <v>611</v>
      </c>
      <c r="C1" s="500"/>
      <c r="D1" s="500"/>
      <c r="E1" s="501"/>
      <c r="F1" t="str">
        <f>'2-1(表紙)'!D1</f>
        <v>R7緑</v>
      </c>
      <c r="M1" s="28"/>
      <c r="N1" s="41"/>
      <c r="O1" s="223"/>
      <c r="P1" s="221"/>
      <c r="Q1" s="221"/>
      <c r="R1" s="221"/>
      <c r="T1" s="46" t="str">
        <f>IF('2-1(表紙)'!$J$3="","提出区分",'2-1(表紙)'!$J$3)</f>
        <v>提出区分</v>
      </c>
      <c r="U1" s="46"/>
    </row>
    <row r="2" spans="1:29" ht="20.100000000000001" customHeight="1">
      <c r="M2" s="28"/>
      <c r="N2" s="221"/>
      <c r="O2" s="28"/>
    </row>
    <row r="3" spans="1:29" ht="21.9" customHeight="1">
      <c r="B3" s="627" t="s">
        <v>862</v>
      </c>
      <c r="C3" s="627"/>
      <c r="D3" s="627"/>
      <c r="E3" s="627"/>
      <c r="F3" s="627"/>
      <c r="G3" s="627"/>
      <c r="H3" s="627"/>
      <c r="I3" s="627"/>
      <c r="J3" s="627"/>
      <c r="K3" s="128"/>
      <c r="L3" s="522" t="s">
        <v>10</v>
      </c>
      <c r="M3" s="522"/>
      <c r="N3" s="522"/>
      <c r="O3" s="522"/>
      <c r="P3" s="516" t="str">
        <f>IF('2-1(表紙)'!$I$15="","",'2-1(表紙)'!$I$15)</f>
        <v/>
      </c>
      <c r="Q3" s="517"/>
      <c r="R3" s="517"/>
      <c r="S3" s="517"/>
      <c r="T3" s="518"/>
      <c r="U3" s="47"/>
    </row>
    <row r="4" spans="1:29" ht="21.9" customHeight="1">
      <c r="B4" s="627"/>
      <c r="C4" s="627"/>
      <c r="D4" s="627"/>
      <c r="E4" s="627"/>
      <c r="F4" s="627"/>
      <c r="G4" s="627"/>
      <c r="H4" s="627"/>
      <c r="I4" s="627"/>
      <c r="J4" s="627"/>
      <c r="K4" s="128"/>
      <c r="L4" s="522" t="s">
        <v>255</v>
      </c>
      <c r="M4" s="522"/>
      <c r="N4" s="522"/>
      <c r="O4" s="522"/>
      <c r="P4" s="516" t="str">
        <f>IF('2-1(表紙)'!$J$15="","",'2-1(表紙)'!$J$15)</f>
        <v/>
      </c>
      <c r="Q4" s="517"/>
      <c r="R4" s="517"/>
      <c r="S4" s="517"/>
      <c r="T4" s="518"/>
      <c r="U4" s="47"/>
    </row>
    <row r="5" spans="1:29" ht="21.9" customHeight="1">
      <c r="B5" s="128"/>
      <c r="C5" s="128"/>
      <c r="D5" s="128"/>
      <c r="E5" s="128"/>
      <c r="F5" s="128"/>
      <c r="G5" s="128"/>
      <c r="H5" s="128"/>
      <c r="K5" s="128"/>
      <c r="L5" s="522" t="s">
        <v>586</v>
      </c>
      <c r="M5" s="522"/>
      <c r="N5" s="522"/>
      <c r="O5" s="522"/>
      <c r="P5" s="516" t="str">
        <f>IF('2-1(表紙)'!$H$10="","",'2-1(表紙)'!$H$10)</f>
        <v/>
      </c>
      <c r="Q5" s="517"/>
      <c r="R5" s="517"/>
      <c r="S5" s="517"/>
      <c r="T5" s="225" t="str">
        <f>IF('2-1(表紙)'!$K$15="","",'2-1(表紙)'!$K$15)</f>
        <v/>
      </c>
      <c r="U5" s="47"/>
    </row>
    <row r="6" spans="1:29" ht="20.100000000000001" customHeight="1">
      <c r="S6" s="48"/>
      <c r="T6" s="48"/>
      <c r="U6" s="48"/>
    </row>
    <row r="7" spans="1:29" ht="20.100000000000001" customHeight="1">
      <c r="B7" s="529" t="s">
        <v>260</v>
      </c>
      <c r="C7" s="529" t="s">
        <v>215</v>
      </c>
      <c r="D7" s="529" t="s">
        <v>0</v>
      </c>
      <c r="E7" s="507" t="s">
        <v>139</v>
      </c>
      <c r="F7" s="507"/>
      <c r="G7" s="507"/>
      <c r="H7" s="507"/>
      <c r="I7" s="507"/>
      <c r="J7" s="507" t="s">
        <v>7</v>
      </c>
      <c r="K7" s="507"/>
      <c r="L7" s="705" t="s">
        <v>631</v>
      </c>
      <c r="M7" s="508" t="s">
        <v>457</v>
      </c>
      <c r="N7" s="535"/>
      <c r="O7" s="535"/>
      <c r="P7" s="535"/>
      <c r="Q7" s="538"/>
      <c r="R7" s="823" t="s">
        <v>796</v>
      </c>
      <c r="S7" s="824"/>
      <c r="T7" s="825"/>
      <c r="U7" s="41"/>
    </row>
    <row r="8" spans="1:29" ht="20.100000000000001" customHeight="1">
      <c r="B8" s="531"/>
      <c r="C8" s="531"/>
      <c r="D8" s="531"/>
      <c r="E8" s="507" t="s">
        <v>1</v>
      </c>
      <c r="F8" s="507" t="s">
        <v>324</v>
      </c>
      <c r="G8" s="507" t="s">
        <v>2</v>
      </c>
      <c r="H8" s="524" t="s">
        <v>3</v>
      </c>
      <c r="I8" s="524" t="s">
        <v>4</v>
      </c>
      <c r="J8" s="540" t="s">
        <v>140</v>
      </c>
      <c r="K8" s="507" t="s">
        <v>5</v>
      </c>
      <c r="L8" s="705"/>
      <c r="M8" s="810" t="s">
        <v>370</v>
      </c>
      <c r="N8" s="810"/>
      <c r="O8" s="820" t="s">
        <v>558</v>
      </c>
      <c r="P8" s="836" t="s">
        <v>584</v>
      </c>
      <c r="Q8" s="821" t="s">
        <v>720</v>
      </c>
      <c r="R8" s="826"/>
      <c r="S8" s="827"/>
      <c r="T8" s="828"/>
      <c r="U8" s="41"/>
    </row>
    <row r="9" spans="1:29" ht="141.75" customHeight="1" thickBot="1">
      <c r="B9" s="530"/>
      <c r="C9" s="530"/>
      <c r="D9" s="530"/>
      <c r="E9" s="526"/>
      <c r="F9" s="526"/>
      <c r="G9" s="526"/>
      <c r="H9" s="525"/>
      <c r="I9" s="525"/>
      <c r="J9" s="561"/>
      <c r="K9" s="526"/>
      <c r="L9" s="819"/>
      <c r="M9" s="811"/>
      <c r="N9" s="811"/>
      <c r="O9" s="525"/>
      <c r="P9" s="822"/>
      <c r="Q9" s="822"/>
      <c r="R9" s="829"/>
      <c r="S9" s="830"/>
      <c r="T9" s="831"/>
      <c r="U9" s="350" t="s">
        <v>594</v>
      </c>
    </row>
    <row r="10" spans="1:29" ht="20.100000000000001" customHeight="1" thickTop="1">
      <c r="B10" s="536" t="s">
        <v>716</v>
      </c>
      <c r="C10" s="49">
        <v>1</v>
      </c>
      <c r="D10" s="74" t="str">
        <f>IF(E10="","","01")</f>
        <v/>
      </c>
      <c r="E10" s="68"/>
      <c r="F10" s="68"/>
      <c r="G10" s="361"/>
      <c r="H10" s="50" t="str">
        <f>IF(OR(G10="",リスト!$G$27=""),"",DATEDIF(G10,リスト!$G$27,"Y"))</f>
        <v/>
      </c>
      <c r="I10" s="65"/>
      <c r="J10" s="361"/>
      <c r="K10" s="65"/>
      <c r="L10" s="71"/>
      <c r="M10" s="812"/>
      <c r="N10" s="812"/>
      <c r="O10" s="178" t="str">
        <f>IF(S21="","",S21)</f>
        <v/>
      </c>
      <c r="P10" s="76"/>
      <c r="Q10" s="388"/>
      <c r="R10" s="848"/>
      <c r="S10" s="849"/>
      <c r="T10" s="850"/>
      <c r="U10" s="70">
        <f>IF(AND(E10&lt;&gt;"",M10&lt;&gt;""),1,0)</f>
        <v>0</v>
      </c>
    </row>
    <row r="11" spans="1:29" ht="20.100000000000001" customHeight="1">
      <c r="B11" s="536"/>
      <c r="C11" s="54">
        <v>2</v>
      </c>
      <c r="D11" s="39" t="str">
        <f>IF(E11="","","02")</f>
        <v/>
      </c>
      <c r="E11" s="70"/>
      <c r="F11" s="70"/>
      <c r="G11" s="362"/>
      <c r="H11" s="36" t="str">
        <f>IF(OR(G11="",リスト!$G$27=""),"",DATEDIF(G11,リスト!$G$27,"Y"))</f>
        <v/>
      </c>
      <c r="I11" s="66"/>
      <c r="J11" s="362"/>
      <c r="K11" s="66"/>
      <c r="L11" s="73"/>
      <c r="M11" s="813"/>
      <c r="N11" s="813"/>
      <c r="O11" s="354" t="str">
        <f t="shared" ref="O11:O14" si="0">IF(S22="","",S22)</f>
        <v/>
      </c>
      <c r="P11" s="78"/>
      <c r="Q11" s="389"/>
      <c r="R11" s="845"/>
      <c r="S11" s="846"/>
      <c r="T11" s="847"/>
      <c r="U11" s="70">
        <f>IF(AND(E11&lt;&gt;"",M11&lt;&gt;""),1,0)</f>
        <v>0</v>
      </c>
    </row>
    <row r="12" spans="1:29" ht="20.100000000000001" customHeight="1">
      <c r="B12" s="536"/>
      <c r="C12" s="54">
        <v>3</v>
      </c>
      <c r="D12" s="39" t="str">
        <f>IF(E12="","","03")</f>
        <v/>
      </c>
      <c r="E12" s="70"/>
      <c r="F12" s="70"/>
      <c r="G12" s="362"/>
      <c r="H12" s="36" t="str">
        <f>IF(OR(G12="",リスト!$G$27=""),"",DATEDIF(G12,リスト!$G$27,"Y"))</f>
        <v/>
      </c>
      <c r="I12" s="66"/>
      <c r="J12" s="362"/>
      <c r="K12" s="66"/>
      <c r="L12" s="73"/>
      <c r="M12" s="813"/>
      <c r="N12" s="813"/>
      <c r="O12" s="354" t="str">
        <f t="shared" si="0"/>
        <v/>
      </c>
      <c r="P12" s="78"/>
      <c r="Q12" s="389"/>
      <c r="R12" s="845"/>
      <c r="S12" s="846"/>
      <c r="T12" s="847"/>
      <c r="U12" s="70">
        <f>IF(AND(E12&lt;&gt;"",M12&lt;&gt;""),1,0)</f>
        <v>0</v>
      </c>
    </row>
    <row r="13" spans="1:29" ht="20.100000000000001" customHeight="1">
      <c r="B13" s="536"/>
      <c r="C13" s="54">
        <v>4</v>
      </c>
      <c r="D13" s="39" t="str">
        <f>IF(E13="","","04")</f>
        <v/>
      </c>
      <c r="E13" s="70"/>
      <c r="F13" s="70"/>
      <c r="G13" s="362"/>
      <c r="H13" s="36" t="str">
        <f>IF(OR(G13="",リスト!$G$27=""),"",DATEDIF(G13,リスト!$G$27,"Y"))</f>
        <v/>
      </c>
      <c r="I13" s="66"/>
      <c r="J13" s="362"/>
      <c r="K13" s="66"/>
      <c r="L13" s="73"/>
      <c r="M13" s="813"/>
      <c r="N13" s="813"/>
      <c r="O13" s="354" t="str">
        <f t="shared" si="0"/>
        <v/>
      </c>
      <c r="P13" s="78"/>
      <c r="Q13" s="389"/>
      <c r="R13" s="845"/>
      <c r="S13" s="846"/>
      <c r="T13" s="847"/>
      <c r="U13" s="70">
        <f>IF(AND(E13&lt;&gt;"",M13&lt;&gt;""),1,0)</f>
        <v>0</v>
      </c>
    </row>
    <row r="14" spans="1:29" ht="20.100000000000001" customHeight="1">
      <c r="B14" s="842"/>
      <c r="C14" s="54">
        <v>5</v>
      </c>
      <c r="D14" s="39" t="str">
        <f>IF(E14="","","05")</f>
        <v/>
      </c>
      <c r="E14" s="70"/>
      <c r="F14" s="70"/>
      <c r="G14" s="362"/>
      <c r="H14" s="36" t="str">
        <f>IF(OR(G14="",リスト!$G$27=""),"",DATEDIF(G14,リスト!$G$27,"Y"))</f>
        <v/>
      </c>
      <c r="I14" s="66"/>
      <c r="J14" s="362"/>
      <c r="K14" s="66"/>
      <c r="L14" s="73"/>
      <c r="M14" s="813"/>
      <c r="N14" s="813"/>
      <c r="O14" s="354" t="str">
        <f t="shared" si="0"/>
        <v/>
      </c>
      <c r="P14" s="78"/>
      <c r="Q14" s="389"/>
      <c r="R14" s="845"/>
      <c r="S14" s="846"/>
      <c r="T14" s="847"/>
      <c r="U14" s="70">
        <f>IF(AND(E14&lt;&gt;"",M14&lt;&gt;""),1,0)</f>
        <v>0</v>
      </c>
    </row>
    <row r="15" spans="1:29" ht="20.100000000000001" customHeight="1">
      <c r="A15" s="5"/>
      <c r="B15" s="41" t="s">
        <v>360</v>
      </c>
      <c r="C15" t="str">
        <f>"【年齢】 "&amp; TEXT(リスト!G27,"ggge年m月d日") &amp; "時点で計算されます。（年齢が60歳以上の場合、修了後5年以上就業出来る旨を備考欄に記載下さい）"</f>
        <v>【年齢】 令和7年4月1日時点で計算されます。（年齢が60歳以上の場合、修了後5年以上就業出来る旨を備考欄に記載下さい）</v>
      </c>
      <c r="D15" s="5"/>
      <c r="E15" s="5"/>
      <c r="F15" s="5"/>
      <c r="G15" s="61"/>
      <c r="H15" s="41"/>
      <c r="I15" s="41"/>
      <c r="J15" s="61"/>
      <c r="K15" s="41"/>
      <c r="L15" s="62"/>
      <c r="M15" s="62"/>
      <c r="N15" s="62"/>
      <c r="O15" s="63"/>
      <c r="P15" s="63"/>
      <c r="Q15" s="63"/>
      <c r="R15" s="41"/>
      <c r="S15" s="64"/>
      <c r="T15" s="64"/>
      <c r="U15" s="355"/>
    </row>
    <row r="16" spans="1:29" ht="20.100000000000001" customHeight="1">
      <c r="A16" s="5"/>
      <c r="B16" s="41" t="s">
        <v>427</v>
      </c>
      <c r="C16" s="580" t="s">
        <v>567</v>
      </c>
      <c r="D16" s="580"/>
      <c r="E16" s="580"/>
      <c r="F16" s="580"/>
      <c r="G16" s="580"/>
      <c r="H16" s="580"/>
      <c r="I16" s="580"/>
      <c r="J16" s="580"/>
      <c r="K16" s="580"/>
      <c r="L16" s="580"/>
      <c r="M16" s="580"/>
      <c r="N16" s="580"/>
      <c r="O16" s="580"/>
      <c r="P16" s="580"/>
      <c r="Q16" s="580"/>
      <c r="R16" s="580"/>
      <c r="S16" s="580"/>
      <c r="T16" s="580"/>
      <c r="U16" s="149"/>
      <c r="V16" s="149"/>
      <c r="W16" s="149"/>
      <c r="X16" s="149"/>
      <c r="Y16" s="149"/>
      <c r="Z16" s="149"/>
      <c r="AA16" s="149"/>
      <c r="AB16" s="149"/>
      <c r="AC16" s="149"/>
    </row>
    <row r="18" spans="2:23" ht="20.100000000000001" customHeight="1">
      <c r="B18" s="524" t="s">
        <v>260</v>
      </c>
      <c r="C18" s="524" t="s">
        <v>215</v>
      </c>
      <c r="D18" s="524" t="s">
        <v>0</v>
      </c>
      <c r="E18" s="507" t="s">
        <v>1</v>
      </c>
      <c r="F18" s="507" t="s">
        <v>152</v>
      </c>
      <c r="G18" s="507"/>
      <c r="H18" s="507"/>
      <c r="I18" s="507"/>
      <c r="J18" s="507"/>
      <c r="K18" s="507"/>
      <c r="L18" s="507"/>
      <c r="M18" s="507"/>
      <c r="N18" s="507"/>
      <c r="O18" s="507"/>
      <c r="P18" s="507"/>
      <c r="Q18" s="507"/>
      <c r="R18" s="507"/>
      <c r="S18" s="524" t="s">
        <v>158</v>
      </c>
      <c r="T18" s="540" t="s">
        <v>515</v>
      </c>
      <c r="U18" s="352"/>
      <c r="V18" s="59"/>
    </row>
    <row r="19" spans="2:23" ht="65.099999999999994" customHeight="1" thickBot="1">
      <c r="B19" s="525"/>
      <c r="C19" s="525"/>
      <c r="D19" s="525"/>
      <c r="E19" s="526"/>
      <c r="F19" s="75" t="s">
        <v>229</v>
      </c>
      <c r="G19" s="30" t="s">
        <v>240</v>
      </c>
      <c r="H19" s="561" t="s">
        <v>239</v>
      </c>
      <c r="I19" s="561"/>
      <c r="J19" s="30" t="s">
        <v>252</v>
      </c>
      <c r="K19" s="30" t="s">
        <v>253</v>
      </c>
      <c r="L19" s="561" t="s">
        <v>154</v>
      </c>
      <c r="M19" s="561"/>
      <c r="N19" s="561" t="s">
        <v>155</v>
      </c>
      <c r="O19" s="561"/>
      <c r="P19" s="843" t="s">
        <v>156</v>
      </c>
      <c r="Q19" s="844"/>
      <c r="R19" s="30" t="s">
        <v>157</v>
      </c>
      <c r="S19" s="525"/>
      <c r="T19" s="561"/>
      <c r="U19" s="352"/>
      <c r="V19" s="335" t="s">
        <v>542</v>
      </c>
    </row>
    <row r="20" spans="2:23" ht="20.100000000000001" customHeight="1" thickTop="1" thickBot="1">
      <c r="B20" s="837" t="s">
        <v>717</v>
      </c>
      <c r="C20" s="839" t="s">
        <v>630</v>
      </c>
      <c r="D20" s="839"/>
      <c r="E20" s="839"/>
      <c r="F20" s="438" t="str">
        <f>IF((COUNTIF(F21:F25,"&gt;0"))=0,"",SUM(F21:F25))</f>
        <v/>
      </c>
      <c r="G20" s="439" t="str">
        <f t="shared" ref="G20:R20" si="1">IF((COUNTIF(G21:G25,"&gt;0"))=0,"",SUM(G21:G25))</f>
        <v/>
      </c>
      <c r="H20" s="814" t="str">
        <f t="shared" si="1"/>
        <v/>
      </c>
      <c r="I20" s="814" t="str">
        <f t="shared" si="1"/>
        <v/>
      </c>
      <c r="J20" s="439" t="str">
        <f t="shared" si="1"/>
        <v/>
      </c>
      <c r="K20" s="439" t="str">
        <f t="shared" si="1"/>
        <v/>
      </c>
      <c r="L20" s="814" t="str">
        <f t="shared" si="1"/>
        <v/>
      </c>
      <c r="M20" s="814" t="str">
        <f t="shared" si="1"/>
        <v/>
      </c>
      <c r="N20" s="814" t="str">
        <f t="shared" si="1"/>
        <v/>
      </c>
      <c r="O20" s="814" t="str">
        <f t="shared" si="1"/>
        <v/>
      </c>
      <c r="P20" s="832" t="str">
        <f t="shared" si="1"/>
        <v/>
      </c>
      <c r="Q20" s="833"/>
      <c r="R20" s="439" t="str">
        <f t="shared" si="1"/>
        <v/>
      </c>
      <c r="S20" s="440" t="str">
        <f>IF((COUNTIF(S21:S25,"&gt;0"))=0,"",SUM(S21:S25))</f>
        <v/>
      </c>
      <c r="T20" s="440" t="str">
        <f>IF(COUNT(W21:W25)&gt;0,"※欄外の留意メッセージを確認してください※","")</f>
        <v/>
      </c>
      <c r="V20" s="59"/>
    </row>
    <row r="21" spans="2:23" ht="20.100000000000001" customHeight="1" thickTop="1">
      <c r="B21" s="838"/>
      <c r="C21" s="49">
        <v>1</v>
      </c>
      <c r="D21" s="74" t="str">
        <f t="shared" ref="D21:E25" si="2">IF(D10="","",D10)</f>
        <v/>
      </c>
      <c r="E21" s="79" t="str">
        <f t="shared" si="2"/>
        <v/>
      </c>
      <c r="F21" s="83" t="str">
        <f>IF(OR(E21="",COUNTIF(G21:R21,"&gt;0")=0),"",SUM(G21:R21))</f>
        <v/>
      </c>
      <c r="G21" s="92"/>
      <c r="H21" s="815"/>
      <c r="I21" s="815"/>
      <c r="J21" s="92"/>
      <c r="K21" s="92"/>
      <c r="L21" s="841"/>
      <c r="M21" s="841"/>
      <c r="N21" s="815"/>
      <c r="O21" s="815"/>
      <c r="P21" s="834"/>
      <c r="Q21" s="835"/>
      <c r="R21" s="92"/>
      <c r="S21" s="83" t="str">
        <f>IF(OR(E21="",COUNTIF(G21:R21,"&gt;0")=0),"",COUNTIF(G21:R21,"&gt;0"))</f>
        <v/>
      </c>
      <c r="T21" s="280"/>
      <c r="V21" s="353" t="str">
        <f>IF((COUNTIF(G21:R21,"&lt;&gt;90000")-COUNTBLANK(G21:R21))&gt;0,"90,000円以外の入力があります。理由を備考に記載してください。","") &amp; IF(AND($T$1="実績報告書（上期）",SUM(L21:R21)&gt;0),"上期実績時は10月以降に金額を入力しないでください","")</f>
        <v/>
      </c>
      <c r="W21" t="str">
        <f>IF(AND(V21="90,000円以外の入力があります。理由を備考に記載してください。",T21=""),1,IF(V21="90,000円以外の入力があります。理由を備考に記載してください。上期実績時は10月以降に金額を入力しないでください",2,IF(V21="上期実績時は10月以降に金額を入力しないでください",3,"")))</f>
        <v/>
      </c>
    </row>
    <row r="22" spans="2:23" ht="20.100000000000001" customHeight="1">
      <c r="B22" s="838"/>
      <c r="C22" s="54">
        <v>2</v>
      </c>
      <c r="D22" s="39" t="str">
        <f t="shared" si="2"/>
        <v/>
      </c>
      <c r="E22" s="81" t="str">
        <f t="shared" si="2"/>
        <v/>
      </c>
      <c r="F22" s="84" t="str">
        <f>IF(OR(E22="",COUNTIF(G22:R22,"&gt;0")=0),"",SUM(G22:R22))</f>
        <v/>
      </c>
      <c r="G22" s="90"/>
      <c r="H22" s="816"/>
      <c r="I22" s="816"/>
      <c r="J22" s="90"/>
      <c r="K22" s="90"/>
      <c r="L22" s="840"/>
      <c r="M22" s="840"/>
      <c r="N22" s="816"/>
      <c r="O22" s="816"/>
      <c r="P22" s="817"/>
      <c r="Q22" s="818"/>
      <c r="R22" s="90"/>
      <c r="S22" s="84" t="str">
        <f>IF(OR(E22="",COUNTIF(G22:R22,"&gt;0")=0),"",COUNTIF(G22:R22,"&gt;0"))</f>
        <v/>
      </c>
      <c r="T22" s="281"/>
      <c r="V22" s="353" t="str">
        <f t="shared" ref="V22:V24" si="3">IF((COUNTIF(G22:R22,"&lt;&gt;90000")-COUNTBLANK(G22:R22))&gt;0,"90,000円以外の入力があります。理由を備考に記載してください。","") &amp; IF(AND($T$1="実績報告書（上期）",SUM(L22:R22)&gt;0),"上期実績時は10月以降に金額を入力しないでください","")</f>
        <v/>
      </c>
      <c r="W22" t="str">
        <f t="shared" ref="W22:W25" si="4">IF(AND(V22="90,000円以外の入力があります。理由を備考に記載してください。",T22=""),1,IF(V22="90,000円以外の入力があります。理由を備考に記載してください。上期実績時は10月以降に金額を入力しないでください",2,IF(V22="上期実績時は10月以降に金額を入力しないでください",3,"")))</f>
        <v/>
      </c>
    </row>
    <row r="23" spans="2:23" ht="20.100000000000001" customHeight="1">
      <c r="B23" s="838"/>
      <c r="C23" s="54">
        <v>3</v>
      </c>
      <c r="D23" s="39" t="str">
        <f t="shared" si="2"/>
        <v/>
      </c>
      <c r="E23" s="81" t="str">
        <f t="shared" si="2"/>
        <v/>
      </c>
      <c r="F23" s="84" t="str">
        <f>IF(OR(E23="",COUNTIF(G23:R23,"&gt;0")=0),"",SUM(G23:R23))</f>
        <v/>
      </c>
      <c r="G23" s="90"/>
      <c r="H23" s="816"/>
      <c r="I23" s="816"/>
      <c r="J23" s="90"/>
      <c r="K23" s="90"/>
      <c r="L23" s="840"/>
      <c r="M23" s="840"/>
      <c r="N23" s="816"/>
      <c r="O23" s="816"/>
      <c r="P23" s="817"/>
      <c r="Q23" s="818"/>
      <c r="R23" s="90"/>
      <c r="S23" s="84" t="str">
        <f>IF(OR(E23="",COUNTIF(G23:R23,"&gt;0")=0),"",COUNTIF(G23:R23,"&gt;0"))</f>
        <v/>
      </c>
      <c r="T23" s="281"/>
      <c r="V23" s="353" t="str">
        <f t="shared" si="3"/>
        <v/>
      </c>
      <c r="W23" t="str">
        <f t="shared" si="4"/>
        <v/>
      </c>
    </row>
    <row r="24" spans="2:23" ht="20.100000000000001" customHeight="1">
      <c r="B24" s="838"/>
      <c r="C24" s="54">
        <v>4</v>
      </c>
      <c r="D24" s="39" t="str">
        <f t="shared" si="2"/>
        <v/>
      </c>
      <c r="E24" s="81" t="str">
        <f t="shared" si="2"/>
        <v/>
      </c>
      <c r="F24" s="84" t="str">
        <f>IF(OR(E24="",COUNTIF(G24:R24,"&gt;0")=0),"",SUM(G24:R24))</f>
        <v/>
      </c>
      <c r="G24" s="90"/>
      <c r="H24" s="816"/>
      <c r="I24" s="816"/>
      <c r="J24" s="90"/>
      <c r="K24" s="90"/>
      <c r="L24" s="840"/>
      <c r="M24" s="840"/>
      <c r="N24" s="816"/>
      <c r="O24" s="816"/>
      <c r="P24" s="817"/>
      <c r="Q24" s="818"/>
      <c r="R24" s="90"/>
      <c r="S24" s="84" t="str">
        <f>IF(OR(E24="",COUNTIF(G24:R24,"&gt;0")=0),"",COUNTIF(G24:R24,"&gt;0"))</f>
        <v/>
      </c>
      <c r="T24" s="281"/>
      <c r="V24" s="353" t="str">
        <f t="shared" si="3"/>
        <v/>
      </c>
      <c r="W24" t="str">
        <f t="shared" si="4"/>
        <v/>
      </c>
    </row>
    <row r="25" spans="2:23" ht="20.100000000000001" customHeight="1">
      <c r="B25" s="838"/>
      <c r="C25" s="54">
        <v>5</v>
      </c>
      <c r="D25" s="39" t="str">
        <f t="shared" si="2"/>
        <v/>
      </c>
      <c r="E25" s="81" t="str">
        <f t="shared" si="2"/>
        <v/>
      </c>
      <c r="F25" s="84" t="str">
        <f>IF(OR(E25="",COUNTIF(G25:R25,"&gt;0")=0),"",SUM(G25:R25))</f>
        <v/>
      </c>
      <c r="G25" s="90"/>
      <c r="H25" s="816"/>
      <c r="I25" s="816"/>
      <c r="J25" s="90"/>
      <c r="K25" s="90"/>
      <c r="L25" s="840"/>
      <c r="M25" s="840"/>
      <c r="N25" s="816"/>
      <c r="O25" s="816"/>
      <c r="P25" s="817"/>
      <c r="Q25" s="818"/>
      <c r="R25" s="90"/>
      <c r="S25" s="84" t="str">
        <f>IF(OR(E25="",COUNTIF(G25:R25,"&gt;0")=0),"",COUNTIF(G25:R25,"&gt;0"))</f>
        <v/>
      </c>
      <c r="T25" s="281"/>
      <c r="V25" s="353" t="str">
        <f>IF((COUNTIF(G25:R25,"&lt;&gt;90000")-COUNTBLANK(G25:R25))&gt;0,"90,000円以外の入力があります。理由を備考に記載してください。","") &amp; IF(AND($T$1="実績報告書（上期）",SUM(L25:R25)&gt;0),"上期実績時は10月以降に金額を入力しないでください","")</f>
        <v/>
      </c>
      <c r="W25" t="str">
        <f t="shared" si="4"/>
        <v/>
      </c>
    </row>
    <row r="26" spans="2:23" ht="13.2">
      <c r="B26" s="348" t="s">
        <v>360</v>
      </c>
      <c r="C26" s="809" t="s">
        <v>718</v>
      </c>
      <c r="D26" s="809"/>
      <c r="E26" s="809"/>
      <c r="F26" s="809"/>
      <c r="G26" s="809"/>
      <c r="H26" s="809"/>
      <c r="I26" s="809"/>
      <c r="J26" s="809"/>
      <c r="K26" s="809"/>
      <c r="L26" s="809"/>
      <c r="M26" s="809"/>
      <c r="N26" s="809"/>
      <c r="O26" s="809"/>
      <c r="P26" s="809"/>
      <c r="Q26" s="809"/>
      <c r="R26" s="809"/>
    </row>
    <row r="27" spans="2:23" ht="13.5" customHeight="1">
      <c r="B27" s="348" t="s">
        <v>359</v>
      </c>
      <c r="C27" s="809" t="s">
        <v>795</v>
      </c>
      <c r="D27" s="809"/>
      <c r="E27" s="809"/>
      <c r="F27" s="809"/>
      <c r="G27" s="809"/>
      <c r="H27" s="809"/>
      <c r="I27" s="809"/>
      <c r="J27" s="809"/>
      <c r="K27" s="809"/>
      <c r="L27" s="809"/>
      <c r="M27" s="809"/>
      <c r="N27" s="809"/>
      <c r="O27" s="809"/>
      <c r="P27" s="809"/>
      <c r="Q27" s="809"/>
      <c r="R27" s="809"/>
    </row>
  </sheetData>
  <sheetProtection algorithmName="SHA-512" hashValue="kZasJZxSt7xkASg8JL3DVsVqg0GZ471vIVvizP/dk1whtC2I+nBoRAYOO07gjJWWYR65BbGYi02iHsk1gCQWeg==" saltValue="EbBjhUP1TXj3vrkxsqDevQ==" spinCount="100000" sheet="1" objects="1" scenarios="1"/>
  <mergeCells count="78">
    <mergeCell ref="B1:E1"/>
    <mergeCell ref="P3:T3"/>
    <mergeCell ref="P4:T4"/>
    <mergeCell ref="L3:O3"/>
    <mergeCell ref="L4:O4"/>
    <mergeCell ref="B3:J4"/>
    <mergeCell ref="B7:B9"/>
    <mergeCell ref="C7:C9"/>
    <mergeCell ref="D7:D9"/>
    <mergeCell ref="E7:I7"/>
    <mergeCell ref="J7:K7"/>
    <mergeCell ref="G8:G9"/>
    <mergeCell ref="H8:H9"/>
    <mergeCell ref="I8:I9"/>
    <mergeCell ref="J8:J9"/>
    <mergeCell ref="E8:E9"/>
    <mergeCell ref="F8:F9"/>
    <mergeCell ref="K8:K9"/>
    <mergeCell ref="B10:B14"/>
    <mergeCell ref="T18:T19"/>
    <mergeCell ref="M14:N14"/>
    <mergeCell ref="C16:T16"/>
    <mergeCell ref="S18:S19"/>
    <mergeCell ref="M13:N13"/>
    <mergeCell ref="N19:O19"/>
    <mergeCell ref="H19:I19"/>
    <mergeCell ref="L19:M19"/>
    <mergeCell ref="P19:Q19"/>
    <mergeCell ref="R14:T14"/>
    <mergeCell ref="R10:T10"/>
    <mergeCell ref="R11:T11"/>
    <mergeCell ref="R12:T12"/>
    <mergeCell ref="R13:T13"/>
    <mergeCell ref="L23:M23"/>
    <mergeCell ref="L24:M24"/>
    <mergeCell ref="B18:B19"/>
    <mergeCell ref="C18:C19"/>
    <mergeCell ref="D18:D19"/>
    <mergeCell ref="P20:Q20"/>
    <mergeCell ref="P21:Q21"/>
    <mergeCell ref="P8:P9"/>
    <mergeCell ref="B20:B25"/>
    <mergeCell ref="C20:E20"/>
    <mergeCell ref="L25:M25"/>
    <mergeCell ref="N20:O20"/>
    <mergeCell ref="N21:O21"/>
    <mergeCell ref="N22:O22"/>
    <mergeCell ref="N23:O23"/>
    <mergeCell ref="N24:O24"/>
    <mergeCell ref="N25:O25"/>
    <mergeCell ref="H25:I25"/>
    <mergeCell ref="L20:M20"/>
    <mergeCell ref="L21:M21"/>
    <mergeCell ref="L22:M22"/>
    <mergeCell ref="P5:S5"/>
    <mergeCell ref="L7:L9"/>
    <mergeCell ref="O8:O9"/>
    <mergeCell ref="F18:R18"/>
    <mergeCell ref="L5:O5"/>
    <mergeCell ref="M7:Q7"/>
    <mergeCell ref="Q8:Q9"/>
    <mergeCell ref="R7:T9"/>
    <mergeCell ref="C27:R27"/>
    <mergeCell ref="M8:N9"/>
    <mergeCell ref="M10:N10"/>
    <mergeCell ref="M11:N11"/>
    <mergeCell ref="M12:N12"/>
    <mergeCell ref="E18:E19"/>
    <mergeCell ref="C26:R26"/>
    <mergeCell ref="H20:I20"/>
    <mergeCell ref="H21:I21"/>
    <mergeCell ref="H22:I22"/>
    <mergeCell ref="H23:I23"/>
    <mergeCell ref="H24:I24"/>
    <mergeCell ref="P22:Q22"/>
    <mergeCell ref="P23:Q23"/>
    <mergeCell ref="P24:Q24"/>
    <mergeCell ref="P25:Q25"/>
  </mergeCells>
  <phoneticPr fontId="73"/>
  <conditionalFormatting sqref="G21:P25">
    <cfRule type="expression" dxfId="110" priority="5" stopIfTrue="1">
      <formula>G21=""</formula>
    </cfRule>
    <cfRule type="expression" dxfId="109" priority="6" stopIfTrue="1">
      <formula>COUNTIF($G21:$R21,"&gt;0")&gt;2</formula>
    </cfRule>
    <cfRule type="expression" dxfId="108" priority="7" stopIfTrue="1">
      <formula>G21&gt;90000</formula>
    </cfRule>
  </conditionalFormatting>
  <conditionalFormatting sqref="P10:R14">
    <cfRule type="expression" dxfId="107" priority="3" stopIfTrue="1">
      <formula>P10=""</formula>
    </cfRule>
  </conditionalFormatting>
  <conditionalFormatting sqref="P3:U5">
    <cfRule type="expression" dxfId="106" priority="9" stopIfTrue="1">
      <formula>P3=""</formula>
    </cfRule>
  </conditionalFormatting>
  <conditionalFormatting sqref="R21:S25">
    <cfRule type="expression" dxfId="105" priority="199" stopIfTrue="1">
      <formula>COUNTIF($G21:$R21,"&gt;0")&gt;2</formula>
    </cfRule>
    <cfRule type="expression" dxfId="104" priority="200" stopIfTrue="1">
      <formula>R21&gt;90000</formula>
    </cfRule>
  </conditionalFormatting>
  <conditionalFormatting sqref="R20:T20 D10:D14 H10:H14 O10:O14 G20:P20 F20:F25 D21:E25 S21:S25">
    <cfRule type="expression" dxfId="103" priority="15" stopIfTrue="1">
      <formula>D10=""</formula>
    </cfRule>
  </conditionalFormatting>
  <conditionalFormatting sqref="T20">
    <cfRule type="notContainsBlanks" dxfId="102" priority="2">
      <formula>LEN(TRIM(T20))&gt;0</formula>
    </cfRule>
  </conditionalFormatting>
  <conditionalFormatting sqref="T21:T25">
    <cfRule type="expression" dxfId="101" priority="1">
      <formula>AND((COUNTIF(G21:R21,"&lt;&gt;90000")-COUNTBLANK(G21:R21))&gt;0,T21="")</formula>
    </cfRule>
  </conditionalFormatting>
  <conditionalFormatting sqref="T21:U25 E10:G14 I10:M14 U10:U15 R21:R25">
    <cfRule type="expression" dxfId="100" priority="18" stopIfTrue="1">
      <formula>E10=""</formula>
    </cfRule>
  </conditionalFormatting>
  <dataValidations xWindow="661" yWindow="373" count="12">
    <dataValidation type="date" operator="lessThanOrEqual" allowBlank="1" showInputMessage="1" showErrorMessage="1" error="R7/12/31までの日付を入力してください。" sqref="J10:J14" xr:uid="{00000000-0002-0000-0E00-000000000000}">
      <formula1>INDIRECT("リスト!G75")</formula1>
    </dataValidation>
    <dataValidation type="date" imeMode="disabled" operator="greaterThanOrEqual" allowBlank="1" showInputMessage="1" showErrorMessage="1" error="日付(YYYY/月/日)で入力して下さい。" sqref="G10:G14" xr:uid="{00000000-0002-0000-0E00-000001000000}">
      <formula1>INDIRECT("リスト!G68")</formula1>
    </dataValidation>
    <dataValidation type="list" allowBlank="1" showInputMessage="1" showErrorMessage="1" error="リストから選択してください。" sqref="I10:I14" xr:uid="{00000000-0002-0000-0E00-000002000000}">
      <formula1>"男,女"</formula1>
    </dataValidation>
    <dataValidation type="list" allowBlank="1" showInputMessage="1" showErrorMessage="1" error="リストから選択してください。" sqref="K10:K14" xr:uid="{00000000-0002-0000-0E00-000003000000}">
      <formula1>INDIRECT("リスト!$AA$3:$AA$10")</formula1>
    </dataValidation>
    <dataValidation imeMode="halfKatakana" allowBlank="1" showInputMessage="1" showErrorMessage="1" sqref="F10:F14" xr:uid="{00000000-0002-0000-0E00-000004000000}"/>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xr:uid="{00000000-0002-0000-0E00-000005000000}">
      <formula1>AND(TRIM(E10)=E10,LENB(E10)&lt;=40,E10=DBCS(E10))</formula1>
    </dataValidation>
    <dataValidation allowBlank="1" error="0～3の間で入力してください。" sqref="O10:O14" xr:uid="{00000000-0002-0000-0E00-000006000000}"/>
    <dataValidation allowBlank="1" error="0～365の間で入力してください。" sqref="P10:P14" xr:uid="{00000000-0002-0000-0E00-000007000000}"/>
    <dataValidation type="list" operator="equal" allowBlank="1" showInputMessage="1" showErrorMessage="1" prompt="研修生の造林業務従事経験が無いことを確認し、無を選択してください。" sqref="L10:L14" xr:uid="{00000000-0002-0000-0E00-000008000000}">
      <formula1>"無"</formula1>
    </dataValidation>
    <dataValidation type="list" allowBlank="1" showInputMessage="1" sqref="G21:P25 R21:R25 Q22:Q25" xr:uid="{00000000-0002-0000-0E00-000009000000}">
      <formula1>"90000"</formula1>
    </dataValidation>
    <dataValidation type="date" allowBlank="1" showInputMessage="1" showErrorMessage="1" error="R7/6/1～R8/1/31までの日付を入力してください。" sqref="M10:N14" xr:uid="{00000000-0002-0000-0E00-00000A000000}">
      <formula1>INDIRECT("リスト!$G$48")</formula1>
      <formula2>INDIRECT("リスト!$G$49")</formula2>
    </dataValidation>
    <dataValidation type="list" allowBlank="1" showInputMessage="1" showErrorMessage="1" sqref="Q10:Q14" xr:uid="{00000000-0002-0000-0E00-00000B000000}">
      <formula1>"○"</formula1>
    </dataValidation>
  </dataValidations>
  <hyperlinks>
    <hyperlink ref="B1:E1" location="'2-1(表紙)'!D24" display="様式２－１３" xr:uid="{00000000-0004-0000-0E00-000000000000}"/>
  </hyperlinks>
  <printOptions horizontalCentered="1"/>
  <pageMargins left="0.19685039370078741" right="0.19685039370078741" top="0.78740157480314965" bottom="0.19685039370078741" header="0.39370078740157483" footer="0.19685039370078741"/>
  <pageSetup paperSize="9" scale="79"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tabColor rgb="FFFFC000"/>
  </sheetPr>
  <dimension ref="B1:T22"/>
  <sheetViews>
    <sheetView view="pageBreakPreview" zoomScale="85" zoomScaleNormal="100" zoomScaleSheetLayoutView="85" workbookViewId="0">
      <selection activeCell="H9" sqref="H9:Q9"/>
    </sheetView>
  </sheetViews>
  <sheetFormatPr defaultColWidth="9" defaultRowHeight="13.5" customHeight="1"/>
  <cols>
    <col min="1" max="1" width="2.6640625" customWidth="1"/>
    <col min="2" max="4" width="4.6640625" customWidth="1"/>
    <col min="5" max="5" width="14.88671875" customWidth="1"/>
    <col min="6" max="7" width="12.6640625" customWidth="1"/>
    <col min="8" max="11" width="1.6640625" customWidth="1"/>
    <col min="12" max="15" width="5.6640625" customWidth="1"/>
    <col min="16" max="17" width="1.6640625" customWidth="1"/>
    <col min="18" max="19" width="30.6640625" customWidth="1"/>
    <col min="20" max="20" width="10.6640625" customWidth="1"/>
    <col min="21" max="21" width="5.77734375" customWidth="1"/>
    <col min="22" max="22" width="60.6640625" customWidth="1"/>
  </cols>
  <sheetData>
    <row r="1" spans="2:20" ht="20.100000000000001" customHeight="1">
      <c r="B1" s="499" t="s">
        <v>612</v>
      </c>
      <c r="C1" s="500"/>
      <c r="D1" s="500"/>
      <c r="E1" s="501"/>
      <c r="F1" t="str">
        <f>'2-1(表紙)'!D1</f>
        <v>R7緑</v>
      </c>
      <c r="M1" s="28"/>
      <c r="N1" s="41"/>
      <c r="O1" s="223"/>
      <c r="P1" s="221"/>
      <c r="Q1" s="221"/>
      <c r="R1" s="221"/>
      <c r="S1" s="656" t="str">
        <f>IF('2-1(表紙)'!$J$3="","提出区分",'2-1(表紙)'!$J$3)</f>
        <v>提出区分</v>
      </c>
      <c r="T1" s="656"/>
    </row>
    <row r="2" spans="2:20" ht="20.100000000000001" customHeight="1">
      <c r="M2" s="28"/>
      <c r="N2" s="221"/>
      <c r="O2" s="28"/>
    </row>
    <row r="3" spans="2:20" ht="20.100000000000001" customHeight="1">
      <c r="B3" s="541" t="s">
        <v>719</v>
      </c>
      <c r="C3" s="541"/>
      <c r="D3" s="541"/>
      <c r="E3" s="541"/>
      <c r="F3" s="541"/>
      <c r="G3" s="541"/>
      <c r="H3" s="128"/>
      <c r="K3" s="128"/>
      <c r="L3" s="522" t="s">
        <v>10</v>
      </c>
      <c r="M3" s="522"/>
      <c r="N3" s="522"/>
      <c r="O3" s="522"/>
      <c r="P3" s="522"/>
      <c r="Q3" s="522"/>
      <c r="R3" s="522" t="str">
        <f>IF('2-1(表紙)'!$I$15="","",'2-1(表紙)'!$I$15)</f>
        <v/>
      </c>
      <c r="S3" s="522"/>
      <c r="T3" s="522"/>
    </row>
    <row r="4" spans="2:20" ht="20.100000000000001" customHeight="1">
      <c r="B4" s="541"/>
      <c r="C4" s="541"/>
      <c r="D4" s="541"/>
      <c r="E4" s="541"/>
      <c r="F4" s="541"/>
      <c r="G4" s="541"/>
      <c r="H4" s="128"/>
      <c r="K4" s="128"/>
      <c r="L4" s="522" t="s">
        <v>255</v>
      </c>
      <c r="M4" s="522"/>
      <c r="N4" s="522"/>
      <c r="O4" s="522"/>
      <c r="P4" s="522"/>
      <c r="Q4" s="522"/>
      <c r="R4" s="522" t="str">
        <f>IF('2-1(表紙)'!$J$15="","",'2-1(表紙)'!$J$15)</f>
        <v/>
      </c>
      <c r="S4" s="522"/>
      <c r="T4" s="522"/>
    </row>
    <row r="5" spans="2:20" ht="20.100000000000001" customHeight="1">
      <c r="B5" s="128"/>
      <c r="C5" s="128"/>
      <c r="D5" s="128"/>
      <c r="E5" s="128"/>
      <c r="F5" s="128"/>
      <c r="G5" s="128"/>
      <c r="H5" s="128"/>
      <c r="K5" s="128"/>
      <c r="L5" s="522" t="s">
        <v>586</v>
      </c>
      <c r="M5" s="522"/>
      <c r="N5" s="522"/>
      <c r="O5" s="522"/>
      <c r="P5" s="522"/>
      <c r="Q5" s="522"/>
      <c r="R5" s="517" t="str">
        <f>IF('2-1(表紙)'!$H$10="","",'2-1(表紙)'!$H$10)</f>
        <v/>
      </c>
      <c r="S5" s="517"/>
      <c r="T5" s="225" t="str">
        <f>IF('2-1(表紙)'!$K$15="","",'2-1(表紙)'!$K$15)</f>
        <v/>
      </c>
    </row>
    <row r="6" spans="2:20" ht="20.100000000000001" customHeight="1"/>
    <row r="7" spans="2:20" ht="20.100000000000001" customHeight="1"/>
    <row r="8" spans="2:20" ht="20.100000000000001" customHeight="1">
      <c r="B8" s="851" t="s">
        <v>608</v>
      </c>
      <c r="C8" s="851"/>
      <c r="D8" s="851"/>
      <c r="E8" s="851" t="s">
        <v>609</v>
      </c>
      <c r="F8" s="851"/>
      <c r="G8" s="851"/>
      <c r="H8" s="851" t="s">
        <v>632</v>
      </c>
      <c r="I8" s="856"/>
      <c r="J8" s="856"/>
      <c r="K8" s="856"/>
      <c r="L8" s="856"/>
      <c r="M8" s="856"/>
      <c r="N8" s="856"/>
      <c r="O8" s="856"/>
      <c r="P8" s="856"/>
      <c r="Q8" s="857"/>
      <c r="R8" s="851" t="s">
        <v>633</v>
      </c>
      <c r="S8" s="851"/>
      <c r="T8" s="851"/>
    </row>
    <row r="9" spans="2:20" ht="36.75" customHeight="1">
      <c r="B9" s="851" t="s">
        <v>597</v>
      </c>
      <c r="C9" s="851"/>
      <c r="D9" s="851"/>
      <c r="E9" s="855" t="s">
        <v>599</v>
      </c>
      <c r="F9" s="855"/>
      <c r="G9" s="855"/>
      <c r="H9" s="852"/>
      <c r="I9" s="853"/>
      <c r="J9" s="853"/>
      <c r="K9" s="853"/>
      <c r="L9" s="853"/>
      <c r="M9" s="853"/>
      <c r="N9" s="853"/>
      <c r="O9" s="853"/>
      <c r="P9" s="853"/>
      <c r="Q9" s="854"/>
      <c r="R9" s="840"/>
      <c r="S9" s="840"/>
      <c r="T9" s="840"/>
    </row>
    <row r="10" spans="2:20" ht="36.75" customHeight="1">
      <c r="B10" s="851"/>
      <c r="C10" s="851"/>
      <c r="D10" s="851"/>
      <c r="E10" s="855" t="s">
        <v>600</v>
      </c>
      <c r="F10" s="855"/>
      <c r="G10" s="855"/>
      <c r="H10" s="852"/>
      <c r="I10" s="853"/>
      <c r="J10" s="853"/>
      <c r="K10" s="853"/>
      <c r="L10" s="853"/>
      <c r="M10" s="853"/>
      <c r="N10" s="853"/>
      <c r="O10" s="853"/>
      <c r="P10" s="853"/>
      <c r="Q10" s="854"/>
      <c r="R10" s="840"/>
      <c r="S10" s="840"/>
      <c r="T10" s="840"/>
    </row>
    <row r="11" spans="2:20" ht="36.75" customHeight="1">
      <c r="B11" s="851" t="s">
        <v>596</v>
      </c>
      <c r="C11" s="851"/>
      <c r="D11" s="851"/>
      <c r="E11" s="855" t="s">
        <v>601</v>
      </c>
      <c r="F11" s="855"/>
      <c r="G11" s="855"/>
      <c r="H11" s="852"/>
      <c r="I11" s="853"/>
      <c r="J11" s="853"/>
      <c r="K11" s="853"/>
      <c r="L11" s="853"/>
      <c r="M11" s="853"/>
      <c r="N11" s="853"/>
      <c r="O11" s="853"/>
      <c r="P11" s="853"/>
      <c r="Q11" s="854"/>
      <c r="R11" s="840"/>
      <c r="S11" s="840"/>
      <c r="T11" s="840"/>
    </row>
    <row r="12" spans="2:20" ht="36.75" customHeight="1">
      <c r="B12" s="851"/>
      <c r="C12" s="851"/>
      <c r="D12" s="851"/>
      <c r="E12" s="855" t="s">
        <v>602</v>
      </c>
      <c r="F12" s="855"/>
      <c r="G12" s="855"/>
      <c r="H12" s="852"/>
      <c r="I12" s="853"/>
      <c r="J12" s="853"/>
      <c r="K12" s="853"/>
      <c r="L12" s="853"/>
      <c r="M12" s="853"/>
      <c r="N12" s="853"/>
      <c r="O12" s="853"/>
      <c r="P12" s="853"/>
      <c r="Q12" s="854"/>
      <c r="R12" s="840"/>
      <c r="S12" s="840"/>
      <c r="T12" s="840"/>
    </row>
    <row r="13" spans="2:20" ht="36.75" customHeight="1">
      <c r="B13" s="851"/>
      <c r="C13" s="851"/>
      <c r="D13" s="851"/>
      <c r="E13" s="855" t="s">
        <v>603</v>
      </c>
      <c r="F13" s="855"/>
      <c r="G13" s="855"/>
      <c r="H13" s="852"/>
      <c r="I13" s="853"/>
      <c r="J13" s="853"/>
      <c r="K13" s="853"/>
      <c r="L13" s="853"/>
      <c r="M13" s="853"/>
      <c r="N13" s="853"/>
      <c r="O13" s="853"/>
      <c r="P13" s="853"/>
      <c r="Q13" s="854"/>
      <c r="R13" s="840"/>
      <c r="S13" s="840"/>
      <c r="T13" s="840"/>
    </row>
    <row r="14" spans="2:20" ht="36.75" customHeight="1">
      <c r="B14" s="851"/>
      <c r="C14" s="851"/>
      <c r="D14" s="851"/>
      <c r="E14" s="855" t="s">
        <v>604</v>
      </c>
      <c r="F14" s="855"/>
      <c r="G14" s="855"/>
      <c r="H14" s="852"/>
      <c r="I14" s="853"/>
      <c r="J14" s="853"/>
      <c r="K14" s="853"/>
      <c r="L14" s="853"/>
      <c r="M14" s="853"/>
      <c r="N14" s="853"/>
      <c r="O14" s="853"/>
      <c r="P14" s="853"/>
      <c r="Q14" s="854"/>
      <c r="R14" s="840"/>
      <c r="S14" s="840"/>
      <c r="T14" s="840"/>
    </row>
    <row r="15" spans="2:20" ht="36.75" customHeight="1">
      <c r="B15" s="851" t="s">
        <v>598</v>
      </c>
      <c r="C15" s="851"/>
      <c r="D15" s="851"/>
      <c r="E15" s="855" t="s">
        <v>605</v>
      </c>
      <c r="F15" s="855"/>
      <c r="G15" s="855"/>
      <c r="H15" s="852"/>
      <c r="I15" s="853"/>
      <c r="J15" s="853"/>
      <c r="K15" s="853"/>
      <c r="L15" s="853"/>
      <c r="M15" s="853"/>
      <c r="N15" s="853"/>
      <c r="O15" s="853"/>
      <c r="P15" s="853"/>
      <c r="Q15" s="854"/>
      <c r="R15" s="840"/>
      <c r="S15" s="840"/>
      <c r="T15" s="840"/>
    </row>
    <row r="16" spans="2:20" ht="36.75" customHeight="1">
      <c r="B16" s="851"/>
      <c r="C16" s="851"/>
      <c r="D16" s="851"/>
      <c r="E16" s="855" t="s">
        <v>606</v>
      </c>
      <c r="F16" s="855"/>
      <c r="G16" s="855"/>
      <c r="H16" s="852"/>
      <c r="I16" s="853"/>
      <c r="J16" s="853"/>
      <c r="K16" s="853"/>
      <c r="L16" s="853"/>
      <c r="M16" s="853"/>
      <c r="N16" s="853"/>
      <c r="O16" s="853"/>
      <c r="P16" s="853"/>
      <c r="Q16" s="854"/>
      <c r="R16" s="840"/>
      <c r="S16" s="840"/>
      <c r="T16" s="840"/>
    </row>
    <row r="17" spans="2:20" ht="36.75" customHeight="1">
      <c r="B17" s="851"/>
      <c r="C17" s="851"/>
      <c r="D17" s="851"/>
      <c r="E17" s="855" t="s">
        <v>607</v>
      </c>
      <c r="F17" s="855"/>
      <c r="G17" s="855"/>
      <c r="H17" s="852"/>
      <c r="I17" s="853"/>
      <c r="J17" s="853"/>
      <c r="K17" s="853"/>
      <c r="L17" s="853"/>
      <c r="M17" s="853"/>
      <c r="N17" s="853"/>
      <c r="O17" s="853"/>
      <c r="P17" s="853"/>
      <c r="Q17" s="854"/>
      <c r="R17" s="840"/>
      <c r="S17" s="840"/>
      <c r="T17" s="840"/>
    </row>
    <row r="18" spans="2:20" ht="36.75" customHeight="1">
      <c r="B18" s="859" t="s">
        <v>613</v>
      </c>
      <c r="C18" s="859"/>
      <c r="D18" s="859"/>
      <c r="E18" s="859"/>
      <c r="F18" s="859"/>
      <c r="G18" s="859"/>
      <c r="H18" s="860">
        <f>SUM(H9:Q17)</f>
        <v>0</v>
      </c>
      <c r="I18" s="861"/>
      <c r="J18" s="861"/>
      <c r="K18" s="861"/>
      <c r="L18" s="861"/>
      <c r="M18" s="861"/>
      <c r="N18" s="861"/>
      <c r="O18" s="861"/>
      <c r="P18" s="861"/>
      <c r="Q18" s="862"/>
      <c r="R18" s="863"/>
      <c r="S18" s="863"/>
      <c r="T18" s="863"/>
    </row>
    <row r="19" spans="2:20" ht="24.9" customHeight="1"/>
    <row r="20" spans="2:20" ht="24.9" customHeight="1">
      <c r="B20" s="580" t="s">
        <v>797</v>
      </c>
      <c r="C20" s="580"/>
      <c r="D20" s="580"/>
      <c r="E20" s="580"/>
      <c r="F20" s="580"/>
      <c r="G20" s="580"/>
      <c r="H20" s="580"/>
      <c r="I20" s="580"/>
      <c r="J20" s="580"/>
      <c r="K20" s="580"/>
      <c r="L20" s="580"/>
      <c r="M20" s="580"/>
      <c r="N20" s="580"/>
      <c r="O20" s="580"/>
      <c r="P20" s="580"/>
      <c r="Q20" s="580"/>
      <c r="R20" s="580"/>
      <c r="S20" s="580"/>
      <c r="T20" s="580"/>
    </row>
    <row r="21" spans="2:20" ht="24.9" customHeight="1">
      <c r="B21" s="858" t="s">
        <v>634</v>
      </c>
      <c r="C21" s="858"/>
      <c r="D21" s="858"/>
      <c r="E21" s="858"/>
      <c r="F21" s="858"/>
      <c r="G21" s="858"/>
      <c r="H21" s="858"/>
      <c r="I21" s="858"/>
      <c r="J21" s="858"/>
      <c r="K21" s="858"/>
      <c r="L21" s="858"/>
      <c r="M21" s="858"/>
      <c r="N21" s="858"/>
      <c r="O21" s="858"/>
      <c r="P21" s="858"/>
      <c r="Q21" s="858"/>
      <c r="R21" s="858"/>
      <c r="S21" s="858"/>
      <c r="T21" s="858"/>
    </row>
    <row r="22" spans="2:20" ht="24.9" customHeight="1"/>
  </sheetData>
  <sheetProtection algorithmName="SHA-512" hashValue="JFOLsga3GId2O8sln+sWXf6G3E8jcVVWlElSol0c656d5+XXyns85Rh+j+5s4AA0OF7cjK668Uh1Tkc7khSGrw==" saltValue="TZ8R0SIHk9qh5ptIqX3LeQ==" spinCount="100000" sheet="1" objects="1" scenarios="1"/>
  <mergeCells count="48">
    <mergeCell ref="B20:T20"/>
    <mergeCell ref="B21:T21"/>
    <mergeCell ref="B18:G18"/>
    <mergeCell ref="H18:Q18"/>
    <mergeCell ref="R14:T14"/>
    <mergeCell ref="R15:T15"/>
    <mergeCell ref="R16:T16"/>
    <mergeCell ref="R17:T17"/>
    <mergeCell ref="E17:G17"/>
    <mergeCell ref="H14:Q14"/>
    <mergeCell ref="H15:Q15"/>
    <mergeCell ref="H16:Q16"/>
    <mergeCell ref="H17:Q17"/>
    <mergeCell ref="R18:T18"/>
    <mergeCell ref="E16:G16"/>
    <mergeCell ref="B11:D14"/>
    <mergeCell ref="E11:G11"/>
    <mergeCell ref="E12:G12"/>
    <mergeCell ref="B15:D17"/>
    <mergeCell ref="R11:T11"/>
    <mergeCell ref="R12:T12"/>
    <mergeCell ref="R13:T13"/>
    <mergeCell ref="H13:Q13"/>
    <mergeCell ref="E13:G13"/>
    <mergeCell ref="E14:G14"/>
    <mergeCell ref="E15:G15"/>
    <mergeCell ref="H11:Q11"/>
    <mergeCell ref="H12:Q12"/>
    <mergeCell ref="R8:T8"/>
    <mergeCell ref="H9:Q9"/>
    <mergeCell ref="R9:T9"/>
    <mergeCell ref="B9:D10"/>
    <mergeCell ref="E9:G9"/>
    <mergeCell ref="E10:G10"/>
    <mergeCell ref="R10:T10"/>
    <mergeCell ref="H10:Q10"/>
    <mergeCell ref="B8:D8"/>
    <mergeCell ref="E8:G8"/>
    <mergeCell ref="H8:Q8"/>
    <mergeCell ref="B1:E1"/>
    <mergeCell ref="B3:G4"/>
    <mergeCell ref="R3:T3"/>
    <mergeCell ref="R4:T4"/>
    <mergeCell ref="R5:S5"/>
    <mergeCell ref="L3:Q3"/>
    <mergeCell ref="L4:Q4"/>
    <mergeCell ref="L5:Q5"/>
    <mergeCell ref="S1:T1"/>
  </mergeCells>
  <phoneticPr fontId="73"/>
  <conditionalFormatting sqref="H9:T17">
    <cfRule type="expression" dxfId="99" priority="2">
      <formula>H9=""</formula>
    </cfRule>
  </conditionalFormatting>
  <conditionalFormatting sqref="U3:U4 R3:R5 T5:U5">
    <cfRule type="expression" dxfId="98" priority="3" stopIfTrue="1">
      <formula>R3=""</formula>
    </cfRule>
  </conditionalFormatting>
  <dataValidations count="1">
    <dataValidation type="decimal" operator="greaterThanOrEqual" allowBlank="1" showInputMessage="1" showErrorMessage="1" sqref="H9:Q18" xr:uid="{00000000-0002-0000-0F00-000000000000}">
      <formula1>0</formula1>
    </dataValidation>
  </dataValidations>
  <hyperlinks>
    <hyperlink ref="B1:E1" location="'2-1(表紙)'!D24" display="様式２－１４" xr:uid="{00000000-0004-0000-0F00-000000000000}"/>
  </hyperlinks>
  <printOptions horizontalCentered="1"/>
  <pageMargins left="0.19685039370078741" right="0.19685039370078741" top="0.78740157480314965" bottom="0.19685039370078741" header="0.39370078740157483" footer="0.19685039370078741"/>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C000"/>
  </sheetPr>
  <dimension ref="A1:AC28"/>
  <sheetViews>
    <sheetView view="pageBreakPreview" zoomScale="85" zoomScaleNormal="100" zoomScaleSheetLayoutView="85" workbookViewId="0">
      <selection activeCell="M10" sqref="M10:N14"/>
    </sheetView>
  </sheetViews>
  <sheetFormatPr defaultColWidth="9" defaultRowHeight="13.5" customHeight="1"/>
  <cols>
    <col min="1" max="1" width="2.6640625" customWidth="1"/>
    <col min="2" max="4" width="4.6640625" customWidth="1"/>
    <col min="5" max="5" width="15.6640625" customWidth="1"/>
    <col min="6" max="6" width="12.6640625" customWidth="1"/>
    <col min="7" max="7" width="10.6640625" customWidth="1"/>
    <col min="8" max="9" width="5.44140625" customWidth="1"/>
    <col min="10" max="11" width="10.6640625" customWidth="1"/>
    <col min="12" max="12" width="8.6640625" customWidth="1"/>
    <col min="13" max="15" width="5.44140625" customWidth="1"/>
    <col min="16" max="16" width="11" customWidth="1"/>
    <col min="17" max="20" width="10.88671875" customWidth="1"/>
    <col min="21" max="21" width="5.77734375" hidden="1" customWidth="1"/>
    <col min="22" max="22" width="60.6640625" customWidth="1"/>
  </cols>
  <sheetData>
    <row r="1" spans="1:29" ht="20.100000000000001" customHeight="1">
      <c r="B1" s="499" t="s">
        <v>767</v>
      </c>
      <c r="C1" s="500"/>
      <c r="D1" s="500"/>
      <c r="E1" s="501"/>
      <c r="F1" t="str">
        <f>'2-1(表紙)'!D1</f>
        <v>R7緑</v>
      </c>
      <c r="M1" s="28"/>
      <c r="N1" s="41"/>
      <c r="O1" s="223"/>
      <c r="P1" s="221"/>
      <c r="Q1" s="221"/>
      <c r="R1" s="221"/>
      <c r="T1" s="37" t="str">
        <f>IF('2-1(表紙)'!$J$3="","提出区分",'2-1(表紙)'!$J$3)</f>
        <v>提出区分</v>
      </c>
      <c r="U1" s="46"/>
    </row>
    <row r="2" spans="1:29" ht="20.100000000000001" customHeight="1">
      <c r="M2" s="28"/>
      <c r="N2" s="221"/>
      <c r="O2" s="28"/>
    </row>
    <row r="3" spans="1:29" ht="21.9" customHeight="1">
      <c r="B3" s="627" t="s">
        <v>863</v>
      </c>
      <c r="C3" s="627"/>
      <c r="D3" s="627"/>
      <c r="E3" s="627"/>
      <c r="F3" s="627"/>
      <c r="G3" s="627"/>
      <c r="H3" s="627"/>
      <c r="I3" s="627"/>
      <c r="J3" s="627"/>
      <c r="K3" s="128"/>
      <c r="L3" s="522" t="s">
        <v>10</v>
      </c>
      <c r="M3" s="522"/>
      <c r="N3" s="522"/>
      <c r="O3" s="522"/>
      <c r="P3" s="516" t="str">
        <f>IF('2-1(表紙)'!$I$15="","",'2-1(表紙)'!$I$15)</f>
        <v/>
      </c>
      <c r="Q3" s="517"/>
      <c r="R3" s="517"/>
      <c r="S3" s="517"/>
      <c r="T3" s="518"/>
      <c r="U3" s="47"/>
    </row>
    <row r="4" spans="1:29" ht="21.9" customHeight="1">
      <c r="B4" s="627"/>
      <c r="C4" s="627"/>
      <c r="D4" s="627"/>
      <c r="E4" s="627"/>
      <c r="F4" s="627"/>
      <c r="G4" s="627"/>
      <c r="H4" s="627"/>
      <c r="I4" s="627"/>
      <c r="J4" s="627"/>
      <c r="K4" s="128"/>
      <c r="L4" s="522" t="s">
        <v>255</v>
      </c>
      <c r="M4" s="522"/>
      <c r="N4" s="522"/>
      <c r="O4" s="522"/>
      <c r="P4" s="516" t="str">
        <f>IF('2-1(表紙)'!$J$15="","",'2-1(表紙)'!$J$15)</f>
        <v/>
      </c>
      <c r="Q4" s="517"/>
      <c r="R4" s="517"/>
      <c r="S4" s="517"/>
      <c r="T4" s="518"/>
      <c r="U4" s="47"/>
    </row>
    <row r="5" spans="1:29" ht="21.9" customHeight="1">
      <c r="B5" s="128"/>
      <c r="C5" s="128"/>
      <c r="D5" s="128"/>
      <c r="E5" s="128"/>
      <c r="F5" s="128"/>
      <c r="G5" s="128"/>
      <c r="H5" s="128"/>
      <c r="K5" s="128"/>
      <c r="L5" s="522" t="s">
        <v>586</v>
      </c>
      <c r="M5" s="522"/>
      <c r="N5" s="522"/>
      <c r="O5" s="522"/>
      <c r="P5" s="516" t="str">
        <f>IF('2-1(表紙)'!$H$10="","",'2-1(表紙)'!$H$10)</f>
        <v/>
      </c>
      <c r="Q5" s="517"/>
      <c r="R5" s="517"/>
      <c r="S5" s="517"/>
      <c r="T5" s="225" t="str">
        <f>IF('2-1(表紙)'!$K$15="","",'2-1(表紙)'!$K$15)</f>
        <v/>
      </c>
      <c r="U5" s="47"/>
    </row>
    <row r="6" spans="1:29" ht="20.100000000000001" customHeight="1">
      <c r="S6" s="48"/>
      <c r="T6" s="48"/>
      <c r="U6" s="48"/>
    </row>
    <row r="7" spans="1:29" ht="20.100000000000001" customHeight="1">
      <c r="B7" s="529" t="s">
        <v>260</v>
      </c>
      <c r="C7" s="529" t="s">
        <v>215</v>
      </c>
      <c r="D7" s="529" t="s">
        <v>0</v>
      </c>
      <c r="E7" s="507" t="s">
        <v>139</v>
      </c>
      <c r="F7" s="507"/>
      <c r="G7" s="507"/>
      <c r="H7" s="507"/>
      <c r="I7" s="507"/>
      <c r="J7" s="507" t="s">
        <v>7</v>
      </c>
      <c r="K7" s="507"/>
      <c r="L7" s="705" t="s">
        <v>788</v>
      </c>
      <c r="M7" s="507" t="s">
        <v>457</v>
      </c>
      <c r="N7" s="507"/>
      <c r="O7" s="507"/>
      <c r="P7" s="507"/>
      <c r="Q7" s="823" t="s">
        <v>796</v>
      </c>
      <c r="R7" s="824"/>
      <c r="S7" s="824"/>
      <c r="T7" s="825"/>
      <c r="U7" s="41"/>
    </row>
    <row r="8" spans="1:29" ht="20.100000000000001" customHeight="1">
      <c r="B8" s="531"/>
      <c r="C8" s="531"/>
      <c r="D8" s="531"/>
      <c r="E8" s="507" t="s">
        <v>1</v>
      </c>
      <c r="F8" s="507" t="s">
        <v>324</v>
      </c>
      <c r="G8" s="507" t="s">
        <v>2</v>
      </c>
      <c r="H8" s="524" t="s">
        <v>3</v>
      </c>
      <c r="I8" s="524" t="s">
        <v>4</v>
      </c>
      <c r="J8" s="540" t="s">
        <v>140</v>
      </c>
      <c r="K8" s="507" t="s">
        <v>5</v>
      </c>
      <c r="L8" s="705"/>
      <c r="M8" s="810" t="s">
        <v>370</v>
      </c>
      <c r="N8" s="810"/>
      <c r="O8" s="820" t="s">
        <v>558</v>
      </c>
      <c r="P8" s="836" t="s">
        <v>584</v>
      </c>
      <c r="Q8" s="826"/>
      <c r="R8" s="827"/>
      <c r="S8" s="827"/>
      <c r="T8" s="828"/>
      <c r="U8" s="41"/>
    </row>
    <row r="9" spans="1:29" ht="141.75" customHeight="1" thickBot="1">
      <c r="B9" s="530"/>
      <c r="C9" s="530"/>
      <c r="D9" s="530"/>
      <c r="E9" s="526"/>
      <c r="F9" s="526"/>
      <c r="G9" s="526"/>
      <c r="H9" s="525"/>
      <c r="I9" s="525"/>
      <c r="J9" s="561"/>
      <c r="K9" s="526"/>
      <c r="L9" s="819"/>
      <c r="M9" s="811"/>
      <c r="N9" s="811"/>
      <c r="O9" s="525"/>
      <c r="P9" s="822"/>
      <c r="Q9" s="829"/>
      <c r="R9" s="830"/>
      <c r="S9" s="830"/>
      <c r="T9" s="831"/>
      <c r="U9" s="350" t="s">
        <v>594</v>
      </c>
    </row>
    <row r="10" spans="1:29" ht="20.100000000000001" customHeight="1" thickTop="1">
      <c r="B10" s="536" t="s">
        <v>716</v>
      </c>
      <c r="C10" s="49">
        <v>1</v>
      </c>
      <c r="D10" s="74" t="str">
        <f>IF(E10="","","01")</f>
        <v/>
      </c>
      <c r="E10" s="68"/>
      <c r="F10" s="68"/>
      <c r="G10" s="361"/>
      <c r="H10" s="50" t="str">
        <f>IF(OR(G10="",リスト!$G$27=""),"",DATEDIF(G10,リスト!$G$27,"Y"))</f>
        <v/>
      </c>
      <c r="I10" s="65"/>
      <c r="J10" s="361"/>
      <c r="K10" s="65"/>
      <c r="L10" s="71"/>
      <c r="M10" s="812"/>
      <c r="N10" s="812"/>
      <c r="O10" s="178" t="str">
        <f>IF('2-16【多能工化】伐採等（技術習得費・講習費）'!W10="","",'2-16【多能工化】伐採等（技術習得費・講習費）'!W10)</f>
        <v/>
      </c>
      <c r="P10" s="76"/>
      <c r="Q10" s="848"/>
      <c r="R10" s="849"/>
      <c r="S10" s="849"/>
      <c r="T10" s="850"/>
      <c r="U10" s="70">
        <f>IF(AND(E10&lt;&gt;"",M10&lt;&gt;""),1,0)</f>
        <v>0</v>
      </c>
    </row>
    <row r="11" spans="1:29" ht="20.100000000000001" customHeight="1">
      <c r="B11" s="536"/>
      <c r="C11" s="54">
        <v>2</v>
      </c>
      <c r="D11" s="39" t="str">
        <f>IF(E11="","","02")</f>
        <v/>
      </c>
      <c r="E11" s="70"/>
      <c r="F11" s="70"/>
      <c r="G11" s="362"/>
      <c r="H11" s="36" t="str">
        <f>IF(OR(G11="",リスト!$G$27=""),"",DATEDIF(G11,リスト!$G$27,"Y"))</f>
        <v/>
      </c>
      <c r="I11" s="66"/>
      <c r="J11" s="362"/>
      <c r="K11" s="66"/>
      <c r="L11" s="73"/>
      <c r="M11" s="813"/>
      <c r="N11" s="813"/>
      <c r="O11" s="354" t="str">
        <f>IF('2-16【多能工化】伐採等（技術習得費・講習費）'!W11="","",'2-16【多能工化】伐採等（技術習得費・講習費）'!W11)</f>
        <v/>
      </c>
      <c r="P11" s="78"/>
      <c r="Q11" s="845"/>
      <c r="R11" s="846"/>
      <c r="S11" s="846"/>
      <c r="T11" s="847"/>
      <c r="U11" s="70">
        <f>IF(AND(E11&lt;&gt;"",M11&lt;&gt;""),1,0)</f>
        <v>0</v>
      </c>
    </row>
    <row r="12" spans="1:29" ht="20.100000000000001" customHeight="1">
      <c r="B12" s="536"/>
      <c r="C12" s="54">
        <v>3</v>
      </c>
      <c r="D12" s="39" t="str">
        <f>IF(E12="","","03")</f>
        <v/>
      </c>
      <c r="E12" s="70"/>
      <c r="F12" s="70"/>
      <c r="G12" s="362"/>
      <c r="H12" s="36" t="str">
        <f>IF(OR(G12="",リスト!$G$27=""),"",DATEDIF(G12,リスト!$G$27,"Y"))</f>
        <v/>
      </c>
      <c r="I12" s="66"/>
      <c r="J12" s="362"/>
      <c r="K12" s="66"/>
      <c r="L12" s="73"/>
      <c r="M12" s="813"/>
      <c r="N12" s="813"/>
      <c r="O12" s="354" t="str">
        <f>IF('2-16【多能工化】伐採等（技術習得費・講習費）'!W12="","",'2-16【多能工化】伐採等（技術習得費・講習費）'!W12)</f>
        <v/>
      </c>
      <c r="P12" s="78"/>
      <c r="Q12" s="845"/>
      <c r="R12" s="846"/>
      <c r="S12" s="846"/>
      <c r="T12" s="847"/>
      <c r="U12" s="70">
        <f>IF(AND(E12&lt;&gt;"",M12&lt;&gt;""),1,0)</f>
        <v>0</v>
      </c>
    </row>
    <row r="13" spans="1:29" ht="20.100000000000001" customHeight="1">
      <c r="B13" s="536"/>
      <c r="C13" s="54">
        <v>4</v>
      </c>
      <c r="D13" s="39" t="str">
        <f>IF(E13="","","04")</f>
        <v/>
      </c>
      <c r="E13" s="70"/>
      <c r="F13" s="70"/>
      <c r="G13" s="362"/>
      <c r="H13" s="36" t="str">
        <f>IF(OR(G13="",リスト!$G$27=""),"",DATEDIF(G13,リスト!$G$27,"Y"))</f>
        <v/>
      </c>
      <c r="I13" s="66"/>
      <c r="J13" s="362"/>
      <c r="K13" s="66"/>
      <c r="L13" s="73"/>
      <c r="M13" s="813"/>
      <c r="N13" s="813"/>
      <c r="O13" s="354" t="str">
        <f>IF('2-16【多能工化】伐採等（技術習得費・講習費）'!W13="","",'2-16【多能工化】伐採等（技術習得費・講習費）'!W13)</f>
        <v/>
      </c>
      <c r="P13" s="78"/>
      <c r="Q13" s="845"/>
      <c r="R13" s="846"/>
      <c r="S13" s="846"/>
      <c r="T13" s="847"/>
      <c r="U13" s="70">
        <f>IF(AND(E13&lt;&gt;"",M13&lt;&gt;""),1,0)</f>
        <v>0</v>
      </c>
    </row>
    <row r="14" spans="1:29" ht="20.100000000000001" customHeight="1">
      <c r="B14" s="842"/>
      <c r="C14" s="54">
        <v>5</v>
      </c>
      <c r="D14" s="39" t="str">
        <f>IF(E14="","","05")</f>
        <v/>
      </c>
      <c r="E14" s="70"/>
      <c r="F14" s="70"/>
      <c r="G14" s="362"/>
      <c r="H14" s="36" t="str">
        <f>IF(OR(G14="",リスト!$G$27=""),"",DATEDIF(G14,リスト!$G$27,"Y"))</f>
        <v/>
      </c>
      <c r="I14" s="66"/>
      <c r="J14" s="362"/>
      <c r="K14" s="66"/>
      <c r="L14" s="73"/>
      <c r="M14" s="813"/>
      <c r="N14" s="813"/>
      <c r="O14" s="354" t="str">
        <f>IF('2-16【多能工化】伐採等（技術習得費・講習費）'!W14="","",'2-16【多能工化】伐採等（技術習得費・講習費）'!W14)</f>
        <v/>
      </c>
      <c r="P14" s="78"/>
      <c r="Q14" s="845"/>
      <c r="R14" s="846"/>
      <c r="S14" s="846"/>
      <c r="T14" s="847"/>
      <c r="U14" s="70">
        <f>IF(AND(E14&lt;&gt;"",M14&lt;&gt;""),1,0)</f>
        <v>0</v>
      </c>
    </row>
    <row r="15" spans="1:29" ht="20.100000000000001" customHeight="1">
      <c r="A15" s="5"/>
      <c r="B15" s="41" t="s">
        <v>360</v>
      </c>
      <c r="C15" t="str">
        <f>"【年齢】 "&amp; TEXT(リスト!G27,"ggge年m月d日") &amp; "時点で計算されます。（年齢が60歳以上の場合、修了後5年以上就業出来る旨を備考欄に記載下さい）"</f>
        <v>【年齢】 令和7年4月1日時点で計算されます。（年齢が60歳以上の場合、修了後5年以上就業出来る旨を備考欄に記載下さい）</v>
      </c>
      <c r="D15" s="5"/>
      <c r="E15" s="5"/>
      <c r="F15" s="5"/>
      <c r="G15" s="61"/>
      <c r="H15" s="41"/>
      <c r="I15" s="41"/>
      <c r="J15" s="61"/>
      <c r="K15" s="41"/>
      <c r="L15" s="62"/>
      <c r="M15" s="62"/>
      <c r="N15" s="62"/>
      <c r="O15" s="63"/>
      <c r="P15" s="63"/>
      <c r="Q15" s="41"/>
      <c r="R15" s="41"/>
      <c r="S15" s="64"/>
      <c r="T15" s="64"/>
      <c r="U15" s="355"/>
    </row>
    <row r="16" spans="1:29" ht="20.100000000000001" customHeight="1">
      <c r="A16" s="5"/>
      <c r="B16" s="41" t="s">
        <v>427</v>
      </c>
      <c r="C16" s="580" t="s">
        <v>567</v>
      </c>
      <c r="D16" s="580"/>
      <c r="E16" s="580"/>
      <c r="F16" s="580"/>
      <c r="G16" s="580"/>
      <c r="H16" s="580"/>
      <c r="I16" s="580"/>
      <c r="J16" s="580"/>
      <c r="K16" s="580"/>
      <c r="L16" s="580"/>
      <c r="M16" s="580"/>
      <c r="N16" s="580"/>
      <c r="O16" s="580"/>
      <c r="P16" s="580"/>
      <c r="Q16" s="580"/>
      <c r="R16" s="580"/>
      <c r="S16" s="580"/>
      <c r="T16" s="580"/>
      <c r="U16" s="149"/>
      <c r="W16" s="149"/>
      <c r="X16" s="149"/>
      <c r="Y16" s="149"/>
      <c r="Z16" s="149"/>
      <c r="AA16" s="149"/>
      <c r="AB16" s="149"/>
      <c r="AC16" s="149"/>
    </row>
    <row r="18" spans="2:19" ht="13.2">
      <c r="B18" s="348"/>
      <c r="C18" s="397"/>
      <c r="D18" s="397"/>
      <c r="E18" s="397"/>
      <c r="F18" s="397"/>
      <c r="G18" s="397"/>
      <c r="H18" s="397"/>
      <c r="I18" s="397"/>
      <c r="J18" s="397"/>
      <c r="K18" s="397"/>
      <c r="L18" s="397"/>
      <c r="M18" s="397"/>
      <c r="N18" s="397"/>
      <c r="O18" s="397"/>
      <c r="P18" s="397"/>
      <c r="Q18" s="397"/>
      <c r="R18" s="397"/>
    </row>
    <row r="19" spans="2:19" ht="20.100000000000001" customHeight="1"/>
    <row r="20" spans="2:19" ht="20.100000000000001" customHeight="1"/>
    <row r="21" spans="2:19" ht="50.1" customHeight="1">
      <c r="B21" s="864" t="s">
        <v>798</v>
      </c>
      <c r="C21" s="865"/>
      <c r="D21" s="865"/>
      <c r="E21" s="866"/>
      <c r="F21" s="867"/>
      <c r="G21" s="868"/>
      <c r="H21" s="868"/>
      <c r="I21" s="869"/>
      <c r="J21" s="869"/>
      <c r="K21" s="869"/>
      <c r="L21" s="869"/>
      <c r="M21" s="869"/>
      <c r="N21" s="869"/>
      <c r="O21" s="869"/>
      <c r="P21" s="869"/>
      <c r="Q21" s="870"/>
      <c r="R21" s="411"/>
    </row>
    <row r="22" spans="2:19" ht="20.100000000000001" customHeight="1"/>
    <row r="23" spans="2:19" ht="24" customHeight="1">
      <c r="B23" s="871" t="s">
        <v>799</v>
      </c>
      <c r="C23" s="871"/>
      <c r="D23" s="871"/>
      <c r="E23" s="871"/>
      <c r="F23" s="871" t="s">
        <v>800</v>
      </c>
      <c r="G23" s="871"/>
      <c r="H23" s="871"/>
      <c r="I23" s="871"/>
      <c r="J23" s="871"/>
      <c r="K23" s="507" t="s">
        <v>785</v>
      </c>
      <c r="L23" s="872" t="s">
        <v>801</v>
      </c>
      <c r="M23" s="873"/>
      <c r="N23" s="873"/>
      <c r="O23" s="873"/>
      <c r="P23" s="873"/>
      <c r="Q23" s="873"/>
      <c r="R23" s="873"/>
      <c r="S23" s="874"/>
    </row>
    <row r="24" spans="2:19" ht="50.1" customHeight="1">
      <c r="B24" s="875"/>
      <c r="C24" s="875"/>
      <c r="D24" s="875"/>
      <c r="E24" s="875"/>
      <c r="F24" s="875"/>
      <c r="G24" s="875"/>
      <c r="H24" s="875"/>
      <c r="I24" s="875"/>
      <c r="J24" s="875"/>
      <c r="K24" s="507"/>
      <c r="L24" s="875"/>
      <c r="M24" s="875"/>
      <c r="N24" s="875"/>
      <c r="O24" s="875"/>
      <c r="P24" s="875"/>
      <c r="Q24" s="875"/>
      <c r="R24" s="875"/>
      <c r="S24" s="875"/>
    </row>
    <row r="25" spans="2:19" ht="20.100000000000001" customHeight="1"/>
    <row r="26" spans="2:19" ht="20.100000000000001" customHeight="1"/>
    <row r="27" spans="2:19" ht="20.100000000000001" customHeight="1"/>
    <row r="28" spans="2:19" ht="20.100000000000001" customHeight="1"/>
  </sheetData>
  <sheetProtection algorithmName="SHA-512" hashValue="ClywwaMoNT9X54OwBTp2KRPA0amNdvKhh3JYxtf+JAO1JjGmkbX8kfq/k6yeBQWhkGzJaN9lvxa/eVJIHk4GLw==" saltValue="Yj4GJOaD68+/x7AsYB/u4Q==" spinCount="100000" sheet="1" objects="1" scenarios="1"/>
  <mergeCells count="48">
    <mergeCell ref="B1:E1"/>
    <mergeCell ref="B3:J4"/>
    <mergeCell ref="L3:O3"/>
    <mergeCell ref="P3:T3"/>
    <mergeCell ref="L4:O4"/>
    <mergeCell ref="P4:T4"/>
    <mergeCell ref="P5:S5"/>
    <mergeCell ref="B7:B9"/>
    <mergeCell ref="C7:C9"/>
    <mergeCell ref="D7:D9"/>
    <mergeCell ref="E7:I7"/>
    <mergeCell ref="J7:K7"/>
    <mergeCell ref="L7:L9"/>
    <mergeCell ref="M7:P7"/>
    <mergeCell ref="J8:J9"/>
    <mergeCell ref="K8:K9"/>
    <mergeCell ref="M8:N9"/>
    <mergeCell ref="O8:O9"/>
    <mergeCell ref="L5:O5"/>
    <mergeCell ref="P8:P9"/>
    <mergeCell ref="B10:B14"/>
    <mergeCell ref="M10:N10"/>
    <mergeCell ref="M11:N11"/>
    <mergeCell ref="M12:N12"/>
    <mergeCell ref="M13:N13"/>
    <mergeCell ref="M14:N14"/>
    <mergeCell ref="C16:T16"/>
    <mergeCell ref="E8:E9"/>
    <mergeCell ref="F8:F9"/>
    <mergeCell ref="G8:G9"/>
    <mergeCell ref="H8:H9"/>
    <mergeCell ref="I8:I9"/>
    <mergeCell ref="Q7:T9"/>
    <mergeCell ref="Q10:T10"/>
    <mergeCell ref="Q11:T11"/>
    <mergeCell ref="Q12:T12"/>
    <mergeCell ref="Q13:T13"/>
    <mergeCell ref="Q14:T14"/>
    <mergeCell ref="B21:E21"/>
    <mergeCell ref="F21:H21"/>
    <mergeCell ref="I21:Q21"/>
    <mergeCell ref="B23:E23"/>
    <mergeCell ref="F23:J23"/>
    <mergeCell ref="K23:K24"/>
    <mergeCell ref="L23:S23"/>
    <mergeCell ref="B24:E24"/>
    <mergeCell ref="F24:J24"/>
    <mergeCell ref="L24:S24"/>
  </mergeCells>
  <phoneticPr fontId="73"/>
  <conditionalFormatting sqref="B24">
    <cfRule type="containsBlanks" dxfId="97" priority="1">
      <formula>LEN(TRIM(B24))=0</formula>
    </cfRule>
  </conditionalFormatting>
  <conditionalFormatting sqref="E10:G14 I10:M14 U10:U15">
    <cfRule type="expression" dxfId="96" priority="8" stopIfTrue="1">
      <formula>E10=""</formula>
    </cfRule>
  </conditionalFormatting>
  <conditionalFormatting sqref="F21 I21">
    <cfRule type="containsBlanks" dxfId="95" priority="2">
      <formula>LEN(TRIM(F21))=0</formula>
    </cfRule>
  </conditionalFormatting>
  <conditionalFormatting sqref="F24 L24">
    <cfRule type="containsBlanks" dxfId="94" priority="3">
      <formula>LEN(TRIM(F24))=0</formula>
    </cfRule>
  </conditionalFormatting>
  <conditionalFormatting sqref="P10:R14">
    <cfRule type="expression" dxfId="93" priority="4" stopIfTrue="1">
      <formula>P10=""</formula>
    </cfRule>
  </conditionalFormatting>
  <conditionalFormatting sqref="P3:U5 D10:D14 H10:H14 O10:O14">
    <cfRule type="expression" dxfId="92" priority="7" stopIfTrue="1">
      <formula>D3=""</formula>
    </cfRule>
  </conditionalFormatting>
  <dataValidations count="11">
    <dataValidation allowBlank="1" error="0～365の間で入力してください。" sqref="P10:P14" xr:uid="{00000000-0002-0000-1000-000000000000}"/>
    <dataValidation allowBlank="1" error="0～3の間で入力してください。" sqref="O10:O14" xr:uid="{00000000-0002-0000-1000-000001000000}"/>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xr:uid="{00000000-0002-0000-1000-000002000000}">
      <formula1>AND(TRIM(E10)=E10,LENB(E10)&lt;=40,E10=DBCS(E10))</formula1>
    </dataValidation>
    <dataValidation imeMode="halfKatakana" allowBlank="1" showInputMessage="1" showErrorMessage="1" sqref="F10:F14" xr:uid="{00000000-0002-0000-1000-000003000000}"/>
    <dataValidation type="list" allowBlank="1" showInputMessage="1" showErrorMessage="1" error="リストから選択してください。" sqref="K10:K14" xr:uid="{00000000-0002-0000-1000-000004000000}">
      <formula1>INDIRECT("リスト!$AA$3:$AA$10")</formula1>
    </dataValidation>
    <dataValidation type="list" allowBlank="1" showInputMessage="1" showErrorMessage="1" error="リストから選択してください。" sqref="I10:I14" xr:uid="{00000000-0002-0000-1000-000005000000}">
      <formula1>"男,女"</formula1>
    </dataValidation>
    <dataValidation type="date" imeMode="disabled" operator="greaterThanOrEqual" allowBlank="1" showInputMessage="1" showErrorMessage="1" error="日付(YYYY/月/日)で入力して下さい。" sqref="G10:G14" xr:uid="{00000000-0002-0000-1000-000006000000}">
      <formula1>INDIRECT("リスト!G68")</formula1>
    </dataValidation>
    <dataValidation type="date" operator="lessThanOrEqual" allowBlank="1" showInputMessage="1" showErrorMessage="1" error="R7/12/31までの日付を入力してください。" sqref="J10:J14" xr:uid="{00000000-0002-0000-1000-000007000000}">
      <formula1>INDIRECT("リスト!G75")</formula1>
    </dataValidation>
    <dataValidation type="date" allowBlank="1" showInputMessage="1" showErrorMessage="1" error="R7/6/1～R8/1/31までの日付を入力してください。" sqref="M10:N14" xr:uid="{00000000-0002-0000-1000-000008000000}">
      <formula1>INDIRECT("リスト!$G$48")</formula1>
      <formula2>INDIRECT("リスト!$G$49")</formula2>
    </dataValidation>
    <dataValidation type="list" operator="equal" allowBlank="1" showInputMessage="1" showErrorMessage="1" prompt="FW研修を受講しない事を確認し、「受講しない」を選択してください。" sqref="L10:L14" xr:uid="{00000000-0002-0000-1000-000009000000}">
      <formula1>"受講しない"</formula1>
    </dataValidation>
    <dataValidation type="list" allowBlank="1" showInputMessage="1" showErrorMessage="1" prompt="対象区分の前半部分（セルF21）を選択すると、後半部分（セルI21）が選択できます。" sqref="I21:Q21" xr:uid="{00000000-0002-0000-1000-00000A000000}">
      <formula1>INDIRECT($F$21)</formula1>
    </dataValidation>
  </dataValidations>
  <hyperlinks>
    <hyperlink ref="B1:E1" location="'2-1(表紙)'!D24" display="様式２－１５" xr:uid="{00000000-0004-0000-1000-000000000000}"/>
  </hyperlinks>
  <printOptions horizontalCentered="1"/>
  <pageMargins left="0.19685039370078741" right="0.19685039370078741" top="0.78740157480314965" bottom="0.19685039370078741" header="0.39370078740157483" footer="0.19685039370078741"/>
  <pageSetup paperSize="9" scale="80" orientation="landscape"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r:uid="{00000000-0002-0000-1000-00000B000000}">
          <x14:formula1>
            <xm:f>INDIRECT(IF($B$24="","",(IF($B$24=リスト!$BS$41,"作業種の変更_後","同一作業種内の工程変更_後"))))</xm:f>
          </x14:formula1>
          <xm:sqref>L24:S24</xm:sqref>
        </x14:dataValidation>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r:uid="{00000000-0002-0000-1000-00000C000000}">
          <x14:formula1>
            <xm:f>INDIRECT(IF($B$24="","",(IF($B$24=リスト!$BS$41,"作業種の変更_前","同一作業種内の工程変更_前"))))</xm:f>
          </x14:formula1>
          <xm:sqref>F24:J24</xm:sqref>
        </x14:dataValidation>
        <x14:dataValidation type="list" allowBlank="1" showInputMessage="1" showErrorMessage="1" xr:uid="{00000000-0002-0000-1000-00000D000000}">
          <x14:formula1>
            <xm:f>リスト!$BS$31:$BS$32</xm:f>
          </x14:formula1>
          <xm:sqref>F21:H21</xm:sqref>
        </x14:dataValidation>
        <x14:dataValidation type="list" allowBlank="1" showInputMessage="1" showErrorMessage="1" xr:uid="{00000000-0002-0000-1000-00000E000000}">
          <x14:formula1>
            <xm:f>リスト!$BS$41:$BS$42</xm:f>
          </x14:formula1>
          <xm:sqref>B24:E24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tabColor rgb="FFFFC000"/>
  </sheetPr>
  <dimension ref="B1:AK32"/>
  <sheetViews>
    <sheetView view="pageBreakPreview" zoomScale="85" zoomScaleNormal="100" zoomScaleSheetLayoutView="85" workbookViewId="0">
      <selection activeCell="B1" sqref="B1:E1"/>
    </sheetView>
  </sheetViews>
  <sheetFormatPr defaultColWidth="9" defaultRowHeight="13.5" customHeight="1"/>
  <cols>
    <col min="1" max="1" width="2.6640625" customWidth="1"/>
    <col min="2" max="4" width="4.6640625" customWidth="1"/>
    <col min="5" max="5" width="15.6640625" customWidth="1"/>
    <col min="6" max="6" width="12.6640625" customWidth="1"/>
    <col min="7" max="34" width="5.109375" customWidth="1"/>
    <col min="35" max="35" width="1.88671875" customWidth="1"/>
    <col min="36" max="36" width="69.88671875" customWidth="1"/>
    <col min="37" max="37" width="5.6640625" customWidth="1"/>
  </cols>
  <sheetData>
    <row r="1" spans="2:37" ht="20.100000000000001" customHeight="1">
      <c r="B1" s="499" t="s">
        <v>737</v>
      </c>
      <c r="C1" s="500"/>
      <c r="D1" s="500"/>
      <c r="E1" s="501"/>
      <c r="F1" t="str">
        <f>'2-1(表紙)'!D1</f>
        <v>R7緑</v>
      </c>
      <c r="P1" s="28"/>
      <c r="Q1" s="41"/>
      <c r="R1" s="223"/>
      <c r="S1" s="221"/>
      <c r="T1" s="221"/>
      <c r="U1" s="221"/>
      <c r="V1" s="221"/>
      <c r="AH1" s="37" t="str">
        <f>IF('2-1(表紙)'!$J$3="","提出区分",'2-1(表紙)'!$J$3)</f>
        <v>提出区分</v>
      </c>
      <c r="AI1" s="46"/>
    </row>
    <row r="2" spans="2:37" ht="20.100000000000001" customHeight="1">
      <c r="P2" s="28"/>
      <c r="Q2" s="221"/>
      <c r="R2" s="28"/>
    </row>
    <row r="3" spans="2:37" ht="21.9" customHeight="1">
      <c r="B3" s="627" t="s">
        <v>864</v>
      </c>
      <c r="C3" s="627"/>
      <c r="D3" s="627"/>
      <c r="E3" s="627"/>
      <c r="F3" s="627"/>
      <c r="G3" s="627"/>
      <c r="H3" s="627"/>
      <c r="I3" s="627"/>
      <c r="J3" s="627"/>
      <c r="K3" s="627"/>
      <c r="L3" s="627"/>
      <c r="M3" s="627"/>
      <c r="N3" s="128"/>
      <c r="T3" s="522" t="s">
        <v>10</v>
      </c>
      <c r="U3" s="522"/>
      <c r="V3" s="522"/>
      <c r="W3" s="522"/>
      <c r="X3" s="516" t="str">
        <f>IF('2-1(表紙)'!$I$15="","",'2-1(表紙)'!$I$15)</f>
        <v/>
      </c>
      <c r="Y3" s="517"/>
      <c r="Z3" s="517"/>
      <c r="AA3" s="517"/>
      <c r="AB3" s="517"/>
      <c r="AC3" s="517"/>
      <c r="AD3" s="517"/>
      <c r="AE3" s="517"/>
      <c r="AF3" s="517"/>
      <c r="AG3" s="517"/>
      <c r="AH3" s="518"/>
      <c r="AI3" s="47"/>
    </row>
    <row r="4" spans="2:37" ht="21.9" customHeight="1">
      <c r="B4" s="627"/>
      <c r="C4" s="627"/>
      <c r="D4" s="627"/>
      <c r="E4" s="627"/>
      <c r="F4" s="627"/>
      <c r="G4" s="627"/>
      <c r="H4" s="627"/>
      <c r="I4" s="627"/>
      <c r="J4" s="627"/>
      <c r="K4" s="627"/>
      <c r="L4" s="627"/>
      <c r="M4" s="627"/>
      <c r="N4" s="128"/>
      <c r="T4" s="522" t="s">
        <v>255</v>
      </c>
      <c r="U4" s="522"/>
      <c r="V4" s="522"/>
      <c r="W4" s="522"/>
      <c r="X4" s="516" t="str">
        <f>IF('2-1(表紙)'!$J$15="","",'2-1(表紙)'!$J$15)</f>
        <v/>
      </c>
      <c r="Y4" s="517"/>
      <c r="Z4" s="517"/>
      <c r="AA4" s="517"/>
      <c r="AB4" s="517"/>
      <c r="AC4" s="517"/>
      <c r="AD4" s="517"/>
      <c r="AE4" s="517"/>
      <c r="AF4" s="517"/>
      <c r="AG4" s="517"/>
      <c r="AH4" s="518"/>
      <c r="AI4" s="47"/>
    </row>
    <row r="5" spans="2:37" ht="21.9" customHeight="1">
      <c r="B5" s="128"/>
      <c r="C5" s="128"/>
      <c r="D5" s="128"/>
      <c r="E5" s="128"/>
      <c r="F5" s="128"/>
      <c r="G5" s="128"/>
      <c r="H5" s="128"/>
      <c r="I5" s="128"/>
      <c r="M5" s="128"/>
      <c r="N5" s="128"/>
      <c r="T5" s="522" t="s">
        <v>586</v>
      </c>
      <c r="U5" s="522"/>
      <c r="V5" s="522"/>
      <c r="W5" s="522"/>
      <c r="X5" s="516" t="str">
        <f>IF('2-1(表紙)'!$H$10="","",'2-1(表紙)'!$H$10)</f>
        <v/>
      </c>
      <c r="Y5" s="517"/>
      <c r="Z5" s="517"/>
      <c r="AA5" s="517"/>
      <c r="AB5" s="517"/>
      <c r="AC5" s="517"/>
      <c r="AD5" s="517"/>
      <c r="AE5" s="517"/>
      <c r="AF5" s="517"/>
      <c r="AG5" s="517" t="str">
        <f>IF('2-1(表紙)'!$K$15="","",'2-1(表紙)'!$K$15)</f>
        <v/>
      </c>
      <c r="AH5" s="518"/>
      <c r="AI5" s="47"/>
    </row>
    <row r="6" spans="2:37" ht="20.100000000000001" customHeight="1">
      <c r="W6" s="48"/>
      <c r="X6" s="48"/>
      <c r="Y6" s="48"/>
      <c r="Z6" s="48"/>
      <c r="AA6" s="48"/>
      <c r="AB6" s="48"/>
      <c r="AC6" s="48"/>
      <c r="AD6" s="48"/>
      <c r="AE6" s="48"/>
      <c r="AF6" s="48"/>
      <c r="AG6" s="48"/>
      <c r="AH6" s="48"/>
      <c r="AI6" s="48"/>
    </row>
    <row r="7" spans="2:37" ht="20.100000000000001" customHeight="1">
      <c r="B7" s="524" t="s">
        <v>260</v>
      </c>
      <c r="C7" s="524" t="s">
        <v>215</v>
      </c>
      <c r="D7" s="524" t="s">
        <v>0</v>
      </c>
      <c r="E7" s="507" t="s">
        <v>1</v>
      </c>
      <c r="F7" s="508" t="s">
        <v>152</v>
      </c>
      <c r="G7" s="535"/>
      <c r="H7" s="535"/>
      <c r="I7" s="535"/>
      <c r="J7" s="535"/>
      <c r="K7" s="535"/>
      <c r="L7" s="535"/>
      <c r="M7" s="535"/>
      <c r="N7" s="535"/>
      <c r="O7" s="535"/>
      <c r="P7" s="535"/>
      <c r="Q7" s="535"/>
      <c r="R7" s="535"/>
      <c r="S7" s="535"/>
      <c r="T7" s="535"/>
      <c r="U7" s="535"/>
      <c r="V7" s="538"/>
      <c r="W7" s="524" t="s">
        <v>158</v>
      </c>
      <c r="X7" s="595" t="s">
        <v>515</v>
      </c>
      <c r="Y7" s="885"/>
      <c r="Z7" s="885"/>
      <c r="AA7" s="885"/>
      <c r="AB7" s="885"/>
      <c r="AC7" s="885"/>
      <c r="AD7" s="885"/>
      <c r="AE7" s="885"/>
      <c r="AF7" s="885"/>
      <c r="AG7" s="885"/>
      <c r="AH7" s="596"/>
      <c r="AI7" s="352"/>
      <c r="AJ7" s="59"/>
    </row>
    <row r="8" spans="2:37" ht="60" customHeight="1" thickBot="1">
      <c r="B8" s="525"/>
      <c r="C8" s="525"/>
      <c r="D8" s="525"/>
      <c r="E8" s="526"/>
      <c r="F8" s="75" t="s">
        <v>229</v>
      </c>
      <c r="G8" s="843" t="s">
        <v>240</v>
      </c>
      <c r="H8" s="844"/>
      <c r="I8" s="561" t="s">
        <v>239</v>
      </c>
      <c r="J8" s="561"/>
      <c r="K8" s="843" t="s">
        <v>252</v>
      </c>
      <c r="L8" s="844"/>
      <c r="M8" s="843" t="s">
        <v>253</v>
      </c>
      <c r="N8" s="844"/>
      <c r="O8" s="561" t="s">
        <v>154</v>
      </c>
      <c r="P8" s="561"/>
      <c r="Q8" s="561" t="s">
        <v>155</v>
      </c>
      <c r="R8" s="561"/>
      <c r="S8" s="843" t="s">
        <v>156</v>
      </c>
      <c r="T8" s="844"/>
      <c r="U8" s="843" t="s">
        <v>157</v>
      </c>
      <c r="V8" s="844"/>
      <c r="W8" s="525"/>
      <c r="X8" s="597"/>
      <c r="Y8" s="886"/>
      <c r="Z8" s="886"/>
      <c r="AA8" s="886"/>
      <c r="AB8" s="886"/>
      <c r="AC8" s="886"/>
      <c r="AD8" s="886"/>
      <c r="AE8" s="886"/>
      <c r="AF8" s="886"/>
      <c r="AG8" s="886"/>
      <c r="AH8" s="598"/>
      <c r="AI8" s="352"/>
      <c r="AJ8" s="335" t="s">
        <v>542</v>
      </c>
    </row>
    <row r="9" spans="2:37" ht="20.100000000000001" customHeight="1" thickTop="1" thickBot="1">
      <c r="B9" s="837" t="s">
        <v>717</v>
      </c>
      <c r="C9" s="839" t="s">
        <v>630</v>
      </c>
      <c r="D9" s="839"/>
      <c r="E9" s="839"/>
      <c r="F9" s="438" t="str">
        <f>IF((COUNTIF(F10:F14,"&gt;0"))=0,"",SUM(F10:F14))</f>
        <v/>
      </c>
      <c r="G9" s="832" t="str">
        <f t="shared" ref="G9:U9" si="0">IF((COUNTIF(G10:G14,"&gt;0"))=0,"",SUM(G10:G14))</f>
        <v/>
      </c>
      <c r="H9" s="833"/>
      <c r="I9" s="814" t="str">
        <f t="shared" si="0"/>
        <v/>
      </c>
      <c r="J9" s="814" t="str">
        <f t="shared" si="0"/>
        <v/>
      </c>
      <c r="K9" s="832" t="str">
        <f t="shared" si="0"/>
        <v/>
      </c>
      <c r="L9" s="833"/>
      <c r="M9" s="832" t="str">
        <f t="shared" si="0"/>
        <v/>
      </c>
      <c r="N9" s="833"/>
      <c r="O9" s="814" t="str">
        <f t="shared" si="0"/>
        <v/>
      </c>
      <c r="P9" s="814" t="str">
        <f t="shared" si="0"/>
        <v/>
      </c>
      <c r="Q9" s="814" t="str">
        <f t="shared" si="0"/>
        <v/>
      </c>
      <c r="R9" s="814" t="str">
        <f t="shared" si="0"/>
        <v/>
      </c>
      <c r="S9" s="832" t="str">
        <f t="shared" si="0"/>
        <v/>
      </c>
      <c r="T9" s="833"/>
      <c r="U9" s="832" t="str">
        <f t="shared" si="0"/>
        <v/>
      </c>
      <c r="V9" s="833"/>
      <c r="W9" s="440" t="str">
        <f>IF((COUNTIF(W10:W14,"&gt;0"))=0,"",SUM(W10:W14))</f>
        <v/>
      </c>
      <c r="X9" s="601" t="str">
        <f>IF(COUNT(AK10:AK14)&gt;0,"※欄外（AJ列）の留意メッセージを確認してください※","")</f>
        <v/>
      </c>
      <c r="Y9" s="602"/>
      <c r="Z9" s="602"/>
      <c r="AA9" s="602"/>
      <c r="AB9" s="602"/>
      <c r="AC9" s="602"/>
      <c r="AD9" s="602"/>
      <c r="AE9" s="602"/>
      <c r="AF9" s="602"/>
      <c r="AG9" s="602"/>
      <c r="AH9" s="603"/>
      <c r="AJ9" s="341"/>
    </row>
    <row r="10" spans="2:37" ht="20.100000000000001" customHeight="1" thickTop="1">
      <c r="B10" s="838"/>
      <c r="C10" s="49">
        <v>1</v>
      </c>
      <c r="D10" s="74" t="str">
        <f>IF('2-15【多能工化】伐採等（研修生・作業工程）'!D10="","",'2-15【多能工化】伐採等（研修生・作業工程）'!D10)</f>
        <v/>
      </c>
      <c r="E10" s="79" t="str">
        <f>IF('2-15【多能工化】伐採等（研修生・作業工程）'!E10="","",'2-15【多能工化】伐採等（研修生・作業工程）'!E10)</f>
        <v/>
      </c>
      <c r="F10" s="83" t="str">
        <f>IF(OR(E10="",COUNTIF(G10:U10,"&gt;0")=0),"",SUM(G10:U10))</f>
        <v/>
      </c>
      <c r="G10" s="834"/>
      <c r="H10" s="835"/>
      <c r="I10" s="815"/>
      <c r="J10" s="815"/>
      <c r="K10" s="834"/>
      <c r="L10" s="835"/>
      <c r="M10" s="834"/>
      <c r="N10" s="835"/>
      <c r="O10" s="841"/>
      <c r="P10" s="841"/>
      <c r="Q10" s="815"/>
      <c r="R10" s="815"/>
      <c r="S10" s="834"/>
      <c r="T10" s="835"/>
      <c r="U10" s="834"/>
      <c r="V10" s="835"/>
      <c r="W10" s="83" t="str">
        <f>IF(OR(E10="",COUNTIF(G10:U10,"&gt;0")=0),"",COUNTIF(G10:U10,"&gt;0"))</f>
        <v/>
      </c>
      <c r="X10" s="651"/>
      <c r="Y10" s="651"/>
      <c r="Z10" s="651"/>
      <c r="AA10" s="651"/>
      <c r="AB10" s="651"/>
      <c r="AC10" s="651"/>
      <c r="AD10" s="651"/>
      <c r="AE10" s="651"/>
      <c r="AF10" s="651"/>
      <c r="AG10" s="651"/>
      <c r="AH10" s="651"/>
      <c r="AJ10" s="353" t="str">
        <f>IF((COUNTIF(G10:U10,"&lt;&gt;90000")-COUNTBLANK(G10:U10))&gt;0,"90,000円以外の入力があります。理由を備考に記載してください。","") &amp; IF(AND($AH$1="実績報告書（上期）",SUM(O10:U10)&gt;0),"上期実績時は10月以降に金額を入力しないでください","")</f>
        <v/>
      </c>
      <c r="AK10" t="str">
        <f>IF(AND(AJ10="90,000円以外の入力があります。理由を備考に記載してください。",X10=""),1,IF(AJ10="90,000円以外の入力があります。理由を備考に記載してください。上期実績時は10月以降に金額を入力しないでください",2,IF(AJ10="上期実績時は10月以降に金額を入力しないでください",3,"")))</f>
        <v/>
      </c>
    </row>
    <row r="11" spans="2:37" ht="20.100000000000001" customHeight="1">
      <c r="B11" s="838"/>
      <c r="C11" s="54">
        <v>2</v>
      </c>
      <c r="D11" s="39" t="str">
        <f>IF('2-15【多能工化】伐採等（研修生・作業工程）'!D11="","",'2-15【多能工化】伐採等（研修生・作業工程）'!D11)</f>
        <v/>
      </c>
      <c r="E11" s="81" t="str">
        <f>IF('2-15【多能工化】伐採等（研修生・作業工程）'!E11="","",'2-15【多能工化】伐採等（研修生・作業工程）'!E11)</f>
        <v/>
      </c>
      <c r="F11" s="84" t="str">
        <f>IF(OR(E11="",COUNTIF(G11:U11,"&gt;0")=0),"",SUM(G11:U11))</f>
        <v/>
      </c>
      <c r="G11" s="817"/>
      <c r="H11" s="818"/>
      <c r="I11" s="816"/>
      <c r="J11" s="816"/>
      <c r="K11" s="817"/>
      <c r="L11" s="818"/>
      <c r="M11" s="817"/>
      <c r="N11" s="818"/>
      <c r="O11" s="840"/>
      <c r="P11" s="840"/>
      <c r="Q11" s="816"/>
      <c r="R11" s="816"/>
      <c r="S11" s="817"/>
      <c r="T11" s="818"/>
      <c r="U11" s="817"/>
      <c r="V11" s="818"/>
      <c r="W11" s="84" t="str">
        <f>IF(OR(E11="",COUNTIF(G11:U11,"&gt;0")=0),"",COUNTIF(G11:U11,"&gt;0"))</f>
        <v/>
      </c>
      <c r="X11" s="887"/>
      <c r="Y11" s="887"/>
      <c r="Z11" s="887"/>
      <c r="AA11" s="887"/>
      <c r="AB11" s="887"/>
      <c r="AC11" s="887"/>
      <c r="AD11" s="887"/>
      <c r="AE11" s="887"/>
      <c r="AF11" s="887"/>
      <c r="AG11" s="887"/>
      <c r="AH11" s="887"/>
      <c r="AJ11" s="353" t="str">
        <f>IF((COUNTIF(G11:U11,"&lt;&gt;90000")-COUNTBLANK(G11:U11))&gt;0,"90,000円以外の入力があります。理由を備考に記載してください。","") &amp; IF(AND($AH$1="実績報告書（上期）",SUM(O11:U11)&gt;0),"上期実績時は10月以降に金額を入力しないでください","")</f>
        <v/>
      </c>
      <c r="AK11" t="str">
        <f t="shared" ref="AK11:AK14" si="1">IF(AND(AJ11="90,000円以外の入力があります。理由を備考に記載してください。",X11=""),1,IF(AJ11="90,000円以外の入力があります。理由を備考に記載してください。上期実績時は10月以降に金額を入力しないでください",2,IF(AJ11="上期実績時は10月以降に金額を入力しないでください",3,"")))</f>
        <v/>
      </c>
    </row>
    <row r="12" spans="2:37" ht="20.100000000000001" customHeight="1">
      <c r="B12" s="838"/>
      <c r="C12" s="54">
        <v>3</v>
      </c>
      <c r="D12" s="39" t="str">
        <f>IF('2-15【多能工化】伐採等（研修生・作業工程）'!D12="","",'2-15【多能工化】伐採等（研修生・作業工程）'!D12)</f>
        <v/>
      </c>
      <c r="E12" s="81" t="str">
        <f>IF('2-15【多能工化】伐採等（研修生・作業工程）'!E12="","",'2-15【多能工化】伐採等（研修生・作業工程）'!E12)</f>
        <v/>
      </c>
      <c r="F12" s="84" t="str">
        <f>IF(OR(E12="",COUNTIF(G12:U12,"&gt;0")=0),"",SUM(G12:U12))</f>
        <v/>
      </c>
      <c r="G12" s="817"/>
      <c r="H12" s="818"/>
      <c r="I12" s="816"/>
      <c r="J12" s="816"/>
      <c r="K12" s="817"/>
      <c r="L12" s="818"/>
      <c r="M12" s="817"/>
      <c r="N12" s="818"/>
      <c r="O12" s="840"/>
      <c r="P12" s="840"/>
      <c r="Q12" s="816"/>
      <c r="R12" s="816"/>
      <c r="S12" s="817"/>
      <c r="T12" s="818"/>
      <c r="U12" s="817"/>
      <c r="V12" s="818"/>
      <c r="W12" s="84" t="str">
        <f>IF(OR(E12="",COUNTIF(G12:U12,"&gt;0")=0),"",COUNTIF(G12:U12,"&gt;0"))</f>
        <v/>
      </c>
      <c r="X12" s="887"/>
      <c r="Y12" s="887"/>
      <c r="Z12" s="887"/>
      <c r="AA12" s="887"/>
      <c r="AB12" s="887"/>
      <c r="AC12" s="887"/>
      <c r="AD12" s="887"/>
      <c r="AE12" s="887"/>
      <c r="AF12" s="887"/>
      <c r="AG12" s="887"/>
      <c r="AH12" s="887"/>
      <c r="AJ12" s="353" t="str">
        <f>IF((COUNTIF(G12:U12,"&lt;&gt;90000")-COUNTBLANK(G12:U12))&gt;0,"90,000円以外の入力があります。理由を備考に記載してください。","") &amp; IF(AND($AH$1="実績報告書（上期）",SUM(O12:U12)&gt;0),"上期実績時は10月以降に金額を入力しないでください","")</f>
        <v/>
      </c>
      <c r="AK12" t="str">
        <f t="shared" si="1"/>
        <v/>
      </c>
    </row>
    <row r="13" spans="2:37" ht="20.100000000000001" customHeight="1">
      <c r="B13" s="838"/>
      <c r="C13" s="54">
        <v>4</v>
      </c>
      <c r="D13" s="39" t="str">
        <f>IF('2-15【多能工化】伐採等（研修生・作業工程）'!D13="","",'2-15【多能工化】伐採等（研修生・作業工程）'!D13)</f>
        <v/>
      </c>
      <c r="E13" s="81" t="str">
        <f>IF('2-15【多能工化】伐採等（研修生・作業工程）'!E13="","",'2-15【多能工化】伐採等（研修生・作業工程）'!E13)</f>
        <v/>
      </c>
      <c r="F13" s="84" t="str">
        <f>IF(OR(E13="",COUNTIF(G13:U13,"&gt;0")=0),"",SUM(G13:U13))</f>
        <v/>
      </c>
      <c r="G13" s="817"/>
      <c r="H13" s="818"/>
      <c r="I13" s="816"/>
      <c r="J13" s="816"/>
      <c r="K13" s="817"/>
      <c r="L13" s="818"/>
      <c r="M13" s="817"/>
      <c r="N13" s="818"/>
      <c r="O13" s="840"/>
      <c r="P13" s="840"/>
      <c r="Q13" s="816"/>
      <c r="R13" s="816"/>
      <c r="S13" s="817"/>
      <c r="T13" s="818"/>
      <c r="U13" s="817"/>
      <c r="V13" s="818"/>
      <c r="W13" s="84" t="str">
        <f>IF(OR(E13="",COUNTIF(G13:U13,"&gt;0")=0),"",COUNTIF(G13:U13,"&gt;0"))</f>
        <v/>
      </c>
      <c r="X13" s="887"/>
      <c r="Y13" s="887"/>
      <c r="Z13" s="887"/>
      <c r="AA13" s="887"/>
      <c r="AB13" s="887"/>
      <c r="AC13" s="887"/>
      <c r="AD13" s="887"/>
      <c r="AE13" s="887"/>
      <c r="AF13" s="887"/>
      <c r="AG13" s="887"/>
      <c r="AH13" s="887"/>
      <c r="AJ13" s="353" t="str">
        <f>IF((COUNTIF(G13:U13,"&lt;&gt;90000")-COUNTBLANK(G13:U13))&gt;0,"90,000円以外の入力があります。理由を備考に記載してください。","") &amp; IF(AND($AH$1="実績報告書（上期）",SUM(O13:U13)&gt;0),"上期実績時は10月以降に金額を入力しないでください","")</f>
        <v/>
      </c>
      <c r="AK13" t="str">
        <f t="shared" si="1"/>
        <v/>
      </c>
    </row>
    <row r="14" spans="2:37" ht="20.100000000000001" customHeight="1">
      <c r="B14" s="838"/>
      <c r="C14" s="54">
        <v>5</v>
      </c>
      <c r="D14" s="39" t="str">
        <f>IF('2-15【多能工化】伐採等（研修生・作業工程）'!D14="","",'2-15【多能工化】伐採等（研修生・作業工程）'!D14)</f>
        <v/>
      </c>
      <c r="E14" s="81" t="str">
        <f>IF('2-15【多能工化】伐採等（研修生・作業工程）'!E14="","",'2-15【多能工化】伐採等（研修生・作業工程）'!E14)</f>
        <v/>
      </c>
      <c r="F14" s="84" t="str">
        <f>IF(OR(E14="",COUNTIF(G14:U14,"&gt;0")=0),"",SUM(G14:U14))</f>
        <v/>
      </c>
      <c r="G14" s="817"/>
      <c r="H14" s="818"/>
      <c r="I14" s="816"/>
      <c r="J14" s="816"/>
      <c r="K14" s="817"/>
      <c r="L14" s="818"/>
      <c r="M14" s="817"/>
      <c r="N14" s="818"/>
      <c r="O14" s="840"/>
      <c r="P14" s="840"/>
      <c r="Q14" s="816"/>
      <c r="R14" s="816"/>
      <c r="S14" s="817"/>
      <c r="T14" s="818"/>
      <c r="U14" s="817"/>
      <c r="V14" s="818"/>
      <c r="W14" s="84" t="str">
        <f>IF(OR(E14="",COUNTIF(G14:U14,"&gt;0")=0),"",COUNTIF(G14:U14,"&gt;0"))</f>
        <v/>
      </c>
      <c r="X14" s="887"/>
      <c r="Y14" s="887"/>
      <c r="Z14" s="887"/>
      <c r="AA14" s="887"/>
      <c r="AB14" s="887"/>
      <c r="AC14" s="887"/>
      <c r="AD14" s="887"/>
      <c r="AE14" s="887"/>
      <c r="AF14" s="887"/>
      <c r="AG14" s="887"/>
      <c r="AH14" s="887"/>
      <c r="AJ14" s="353" t="str">
        <f>IF((COUNTIF(G14:U14,"&lt;&gt;90000")-COUNTBLANK(G14:U14))&gt;0,"90,000円以外の入力があります。理由を備考に記載してください。","") &amp; IF(AND($AH$1="実績報告書（上期）",SUM(O14:U14)&gt;0),"上期実績時は10月以降に金額を入力しないでください","")</f>
        <v/>
      </c>
      <c r="AK14" t="str">
        <f t="shared" si="1"/>
        <v/>
      </c>
    </row>
    <row r="15" spans="2:37" ht="13.5" customHeight="1">
      <c r="B15" s="348" t="s">
        <v>360</v>
      </c>
      <c r="C15" s="888" t="s">
        <v>718</v>
      </c>
      <c r="D15" s="888"/>
      <c r="E15" s="888"/>
      <c r="F15" s="888"/>
      <c r="G15" s="888"/>
      <c r="H15" s="888"/>
      <c r="I15" s="888"/>
      <c r="J15" s="888"/>
      <c r="K15" s="888"/>
      <c r="L15" s="888"/>
      <c r="M15" s="888"/>
      <c r="N15" s="888"/>
      <c r="O15" s="888"/>
      <c r="P15" s="888"/>
      <c r="Q15" s="888"/>
      <c r="R15" s="888"/>
      <c r="S15" s="397"/>
      <c r="T15" s="397"/>
      <c r="U15" s="397"/>
      <c r="V15" s="397"/>
    </row>
    <row r="16" spans="2:37" ht="13.5" customHeight="1">
      <c r="B16" s="348" t="s">
        <v>359</v>
      </c>
      <c r="C16" s="809" t="s">
        <v>795</v>
      </c>
      <c r="D16" s="809"/>
      <c r="E16" s="809"/>
      <c r="F16" s="809"/>
      <c r="G16" s="809"/>
      <c r="H16" s="809"/>
      <c r="I16" s="809"/>
      <c r="J16" s="809"/>
      <c r="K16" s="809"/>
      <c r="L16" s="809"/>
      <c r="M16" s="809"/>
      <c r="N16" s="809"/>
      <c r="O16" s="809"/>
      <c r="P16" s="809"/>
      <c r="Q16" s="809"/>
      <c r="R16" s="809"/>
      <c r="S16" s="397"/>
      <c r="T16" s="397"/>
      <c r="U16" s="397"/>
      <c r="V16" s="397"/>
    </row>
    <row r="19" spans="2:35" ht="20.100000000000001" customHeight="1">
      <c r="B19" s="524" t="s">
        <v>260</v>
      </c>
      <c r="C19" s="524" t="s">
        <v>215</v>
      </c>
      <c r="D19" s="524" t="s">
        <v>0</v>
      </c>
      <c r="E19" s="507" t="s">
        <v>1</v>
      </c>
      <c r="F19" s="508" t="s">
        <v>865</v>
      </c>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8"/>
      <c r="AI19" s="352"/>
    </row>
    <row r="20" spans="2:35" ht="165" customHeight="1" thickBot="1">
      <c r="B20" s="525"/>
      <c r="C20" s="525"/>
      <c r="D20" s="525"/>
      <c r="E20" s="526"/>
      <c r="F20" s="30" t="s">
        <v>887</v>
      </c>
      <c r="G20" s="881" t="s">
        <v>769</v>
      </c>
      <c r="H20" s="882"/>
      <c r="I20" s="881" t="s">
        <v>770</v>
      </c>
      <c r="J20" s="882"/>
      <c r="K20" s="881" t="s">
        <v>771</v>
      </c>
      <c r="L20" s="882"/>
      <c r="M20" s="881" t="s">
        <v>772</v>
      </c>
      <c r="N20" s="882"/>
      <c r="O20" s="881" t="s">
        <v>773</v>
      </c>
      <c r="P20" s="882"/>
      <c r="Q20" s="881" t="s">
        <v>774</v>
      </c>
      <c r="R20" s="882"/>
      <c r="S20" s="881" t="s">
        <v>835</v>
      </c>
      <c r="T20" s="882"/>
      <c r="U20" s="881" t="s">
        <v>775</v>
      </c>
      <c r="V20" s="882"/>
      <c r="W20" s="881" t="s">
        <v>836</v>
      </c>
      <c r="X20" s="882"/>
      <c r="Y20" s="881" t="s">
        <v>776</v>
      </c>
      <c r="Z20" s="882"/>
      <c r="AA20" s="881" t="s">
        <v>777</v>
      </c>
      <c r="AB20" s="882"/>
      <c r="AC20" s="881" t="s">
        <v>778</v>
      </c>
      <c r="AD20" s="882"/>
      <c r="AE20" s="881" t="s">
        <v>779</v>
      </c>
      <c r="AF20" s="882"/>
      <c r="AG20" s="881" t="s">
        <v>780</v>
      </c>
      <c r="AH20" s="882"/>
      <c r="AI20" s="352"/>
    </row>
    <row r="21" spans="2:35" ht="20.100000000000001" customHeight="1" thickTop="1" thickBot="1">
      <c r="B21" s="837" t="s">
        <v>717</v>
      </c>
      <c r="C21" s="839" t="s">
        <v>768</v>
      </c>
      <c r="D21" s="839"/>
      <c r="E21" s="839"/>
      <c r="F21" s="438" t="str">
        <f>IF((COUNTIF(F22:F26,"&gt;0"))=0,"",SUM(F22:F26))</f>
        <v/>
      </c>
      <c r="G21" s="883"/>
      <c r="H21" s="884"/>
      <c r="I21" s="883"/>
      <c r="J21" s="884"/>
      <c r="K21" s="883"/>
      <c r="L21" s="884"/>
      <c r="M21" s="883"/>
      <c r="N21" s="884"/>
      <c r="O21" s="883"/>
      <c r="P21" s="884"/>
      <c r="Q21" s="883"/>
      <c r="R21" s="884"/>
      <c r="S21" s="883"/>
      <c r="T21" s="884"/>
      <c r="U21" s="883"/>
      <c r="V21" s="884"/>
      <c r="W21" s="883"/>
      <c r="X21" s="884"/>
      <c r="Y21" s="883"/>
      <c r="Z21" s="884"/>
      <c r="AA21" s="883"/>
      <c r="AB21" s="884"/>
      <c r="AC21" s="883"/>
      <c r="AD21" s="884"/>
      <c r="AE21" s="883"/>
      <c r="AF21" s="884"/>
      <c r="AG21" s="883"/>
      <c r="AH21" s="884"/>
    </row>
    <row r="22" spans="2:35" ht="20.100000000000001" customHeight="1" thickTop="1">
      <c r="B22" s="838"/>
      <c r="C22" s="49">
        <v>1</v>
      </c>
      <c r="D22" s="74" t="str">
        <f>IF('2-15【多能工化】伐採等（研修生・作業工程）'!D10="","",'2-15【多能工化】伐採等（研修生・作業工程）'!D10)</f>
        <v/>
      </c>
      <c r="E22" s="79" t="str">
        <f>IF('2-15【多能工化】伐採等（研修生・作業工程）'!E10="","",'2-15【多能工化】伐採等（研修生・作業工程）'!E10)</f>
        <v/>
      </c>
      <c r="F22" s="83" t="str">
        <f>IF(OR(E22="",COUNTIF(G22:AH22,"&gt;0")=0),"",IF(SUM(G22:AH22)&gt;110000,110000,SUM(G22:AH22)))</f>
        <v/>
      </c>
      <c r="G22" s="879"/>
      <c r="H22" s="880"/>
      <c r="I22" s="879"/>
      <c r="J22" s="880"/>
      <c r="K22" s="879"/>
      <c r="L22" s="880"/>
      <c r="M22" s="879"/>
      <c r="N22" s="880"/>
      <c r="O22" s="879"/>
      <c r="P22" s="880"/>
      <c r="Q22" s="879"/>
      <c r="R22" s="880"/>
      <c r="S22" s="879"/>
      <c r="T22" s="880"/>
      <c r="U22" s="879"/>
      <c r="V22" s="880"/>
      <c r="W22" s="879"/>
      <c r="X22" s="880"/>
      <c r="Y22" s="879"/>
      <c r="Z22" s="880"/>
      <c r="AA22" s="879"/>
      <c r="AB22" s="880"/>
      <c r="AC22" s="879"/>
      <c r="AD22" s="880"/>
      <c r="AE22" s="879"/>
      <c r="AF22" s="880"/>
      <c r="AG22" s="879"/>
      <c r="AH22" s="880"/>
    </row>
    <row r="23" spans="2:35" ht="20.100000000000001" customHeight="1">
      <c r="B23" s="838"/>
      <c r="C23" s="54">
        <v>2</v>
      </c>
      <c r="D23" s="39" t="str">
        <f>IF('2-15【多能工化】伐採等（研修生・作業工程）'!D11="","",'2-15【多能工化】伐採等（研修生・作業工程）'!D11)</f>
        <v/>
      </c>
      <c r="E23" s="81" t="str">
        <f>IF('2-15【多能工化】伐採等（研修生・作業工程）'!E11="","",'2-15【多能工化】伐採等（研修生・作業工程）'!E11)</f>
        <v/>
      </c>
      <c r="F23" s="84" t="str">
        <f t="shared" ref="F23:F26" si="2">IF(OR(E23="",COUNTIF(G23:AH23,"&gt;0")=0),"",IF(SUM(G23:AH23)&gt;110000,110000,SUM(G23:AH23)))</f>
        <v/>
      </c>
      <c r="G23" s="876"/>
      <c r="H23" s="877"/>
      <c r="I23" s="876"/>
      <c r="J23" s="877"/>
      <c r="K23" s="876"/>
      <c r="L23" s="877"/>
      <c r="M23" s="876"/>
      <c r="N23" s="877"/>
      <c r="O23" s="876"/>
      <c r="P23" s="877"/>
      <c r="Q23" s="876"/>
      <c r="R23" s="877"/>
      <c r="S23" s="876"/>
      <c r="T23" s="877"/>
      <c r="U23" s="876"/>
      <c r="V23" s="877"/>
      <c r="W23" s="876"/>
      <c r="X23" s="877"/>
      <c r="Y23" s="876"/>
      <c r="Z23" s="877"/>
      <c r="AA23" s="876"/>
      <c r="AB23" s="877"/>
      <c r="AC23" s="876"/>
      <c r="AD23" s="877"/>
      <c r="AE23" s="876"/>
      <c r="AF23" s="877"/>
      <c r="AG23" s="876"/>
      <c r="AH23" s="877"/>
    </row>
    <row r="24" spans="2:35" ht="20.100000000000001" customHeight="1">
      <c r="B24" s="838"/>
      <c r="C24" s="54">
        <v>3</v>
      </c>
      <c r="D24" s="39" t="str">
        <f>IF('2-15【多能工化】伐採等（研修生・作業工程）'!D12="","",'2-15【多能工化】伐採等（研修生・作業工程）'!D12)</f>
        <v/>
      </c>
      <c r="E24" s="81" t="str">
        <f>IF('2-15【多能工化】伐採等（研修生・作業工程）'!E12="","",'2-15【多能工化】伐採等（研修生・作業工程）'!E12)</f>
        <v/>
      </c>
      <c r="F24" s="84" t="str">
        <f t="shared" si="2"/>
        <v/>
      </c>
      <c r="G24" s="876"/>
      <c r="H24" s="877"/>
      <c r="I24" s="876"/>
      <c r="J24" s="877"/>
      <c r="K24" s="876"/>
      <c r="L24" s="877"/>
      <c r="M24" s="876"/>
      <c r="N24" s="877"/>
      <c r="O24" s="876"/>
      <c r="P24" s="877"/>
      <c r="Q24" s="876"/>
      <c r="R24" s="877"/>
      <c r="S24" s="876"/>
      <c r="T24" s="877"/>
      <c r="U24" s="876"/>
      <c r="V24" s="877"/>
      <c r="W24" s="876"/>
      <c r="X24" s="877"/>
      <c r="Y24" s="876"/>
      <c r="Z24" s="877"/>
      <c r="AA24" s="876"/>
      <c r="AB24" s="877"/>
      <c r="AC24" s="876"/>
      <c r="AD24" s="877"/>
      <c r="AE24" s="876"/>
      <c r="AF24" s="877"/>
      <c r="AG24" s="876"/>
      <c r="AH24" s="877"/>
    </row>
    <row r="25" spans="2:35" ht="20.100000000000001" customHeight="1">
      <c r="B25" s="838"/>
      <c r="C25" s="54">
        <v>4</v>
      </c>
      <c r="D25" s="39" t="str">
        <f>IF('2-15【多能工化】伐採等（研修生・作業工程）'!D13="","",'2-15【多能工化】伐採等（研修生・作業工程）'!D13)</f>
        <v/>
      </c>
      <c r="E25" s="81" t="str">
        <f>IF('2-15【多能工化】伐採等（研修生・作業工程）'!E13="","",'2-15【多能工化】伐採等（研修生・作業工程）'!E13)</f>
        <v/>
      </c>
      <c r="F25" s="84" t="str">
        <f t="shared" si="2"/>
        <v/>
      </c>
      <c r="G25" s="876"/>
      <c r="H25" s="877"/>
      <c r="I25" s="876"/>
      <c r="J25" s="877"/>
      <c r="K25" s="876"/>
      <c r="L25" s="877"/>
      <c r="M25" s="876"/>
      <c r="N25" s="877"/>
      <c r="O25" s="876"/>
      <c r="P25" s="877"/>
      <c r="Q25" s="876"/>
      <c r="R25" s="877"/>
      <c r="S25" s="876"/>
      <c r="T25" s="877"/>
      <c r="U25" s="876"/>
      <c r="V25" s="877"/>
      <c r="W25" s="876"/>
      <c r="X25" s="877"/>
      <c r="Y25" s="876"/>
      <c r="Z25" s="877"/>
      <c r="AA25" s="876"/>
      <c r="AB25" s="877"/>
      <c r="AC25" s="876"/>
      <c r="AD25" s="877"/>
      <c r="AE25" s="876"/>
      <c r="AF25" s="877"/>
      <c r="AG25" s="876"/>
      <c r="AH25" s="877"/>
    </row>
    <row r="26" spans="2:35" ht="20.100000000000001" customHeight="1">
      <c r="B26" s="838"/>
      <c r="C26" s="54">
        <v>5</v>
      </c>
      <c r="D26" s="39" t="str">
        <f>IF('2-15【多能工化】伐採等（研修生・作業工程）'!D14="","",'2-15【多能工化】伐採等（研修生・作業工程）'!D14)</f>
        <v/>
      </c>
      <c r="E26" s="81" t="str">
        <f>IF('2-15【多能工化】伐採等（研修生・作業工程）'!E14="","",'2-15【多能工化】伐採等（研修生・作業工程）'!E14)</f>
        <v/>
      </c>
      <c r="F26" s="84" t="str">
        <f t="shared" si="2"/>
        <v/>
      </c>
      <c r="G26" s="876"/>
      <c r="H26" s="877"/>
      <c r="I26" s="876"/>
      <c r="J26" s="877"/>
      <c r="K26" s="876"/>
      <c r="L26" s="877"/>
      <c r="M26" s="876"/>
      <c r="N26" s="877"/>
      <c r="O26" s="876"/>
      <c r="P26" s="877"/>
      <c r="Q26" s="876"/>
      <c r="R26" s="877"/>
      <c r="S26" s="876"/>
      <c r="T26" s="877"/>
      <c r="U26" s="876"/>
      <c r="V26" s="877"/>
      <c r="W26" s="876"/>
      <c r="X26" s="877"/>
      <c r="Y26" s="876"/>
      <c r="Z26" s="877"/>
      <c r="AA26" s="876"/>
      <c r="AB26" s="877"/>
      <c r="AC26" s="876"/>
      <c r="AD26" s="877"/>
      <c r="AE26" s="876"/>
      <c r="AF26" s="877"/>
      <c r="AG26" s="876"/>
      <c r="AH26" s="877"/>
    </row>
    <row r="27" spans="2:35" ht="20.100000000000001" customHeight="1">
      <c r="B27" s="256" t="s">
        <v>360</v>
      </c>
      <c r="C27" s="878" t="s">
        <v>899</v>
      </c>
      <c r="D27" s="878"/>
      <c r="E27" s="878"/>
      <c r="F27" s="878"/>
      <c r="G27" s="878"/>
      <c r="H27" s="878"/>
      <c r="I27" s="878"/>
      <c r="J27" s="878"/>
      <c r="K27" s="878"/>
      <c r="L27" s="878"/>
      <c r="M27" s="878"/>
      <c r="N27" s="878"/>
      <c r="O27" s="878"/>
      <c r="P27" s="878"/>
      <c r="Q27" s="878"/>
      <c r="R27" s="878"/>
      <c r="S27" s="878"/>
      <c r="T27" s="878"/>
      <c r="U27" s="878"/>
    </row>
    <row r="28" spans="2:35" ht="20.100000000000001" customHeight="1">
      <c r="B28" s="41" t="s">
        <v>781</v>
      </c>
      <c r="C28" t="s">
        <v>898</v>
      </c>
    </row>
    <row r="29" spans="2:35" ht="5.0999999999999996" customHeight="1">
      <c r="F29" s="407"/>
      <c r="G29" s="123"/>
      <c r="H29" s="123"/>
      <c r="I29" s="123"/>
      <c r="J29" s="123"/>
      <c r="K29" s="123"/>
      <c r="L29" s="123"/>
      <c r="M29" s="123"/>
      <c r="N29" s="123"/>
      <c r="O29" s="123"/>
      <c r="P29" s="123"/>
      <c r="Q29" s="123"/>
      <c r="R29" s="123"/>
      <c r="S29" s="123"/>
      <c r="T29" s="123"/>
      <c r="U29" s="123"/>
      <c r="V29" s="123"/>
      <c r="W29" s="123"/>
      <c r="X29" s="123"/>
      <c r="Y29" s="123"/>
      <c r="Z29" s="123"/>
      <c r="AA29" s="123"/>
      <c r="AB29" s="408"/>
    </row>
    <row r="30" spans="2:35" ht="13.5" customHeight="1">
      <c r="F30" s="40" t="s">
        <v>782</v>
      </c>
      <c r="P30" t="s">
        <v>837</v>
      </c>
      <c r="AB30" s="410"/>
    </row>
    <row r="31" spans="2:35" ht="13.5" customHeight="1">
      <c r="F31" s="40" t="s">
        <v>783</v>
      </c>
      <c r="P31" t="s">
        <v>784</v>
      </c>
      <c r="AB31" s="410"/>
    </row>
    <row r="32" spans="2:35" ht="5.0999999999999996" customHeight="1">
      <c r="F32" s="409"/>
      <c r="G32" s="133"/>
      <c r="H32" s="133"/>
      <c r="I32" s="133"/>
      <c r="J32" s="133"/>
      <c r="K32" s="133"/>
      <c r="L32" s="133"/>
      <c r="M32" s="133"/>
      <c r="N32" s="133"/>
      <c r="O32" s="133"/>
      <c r="P32" s="133"/>
      <c r="Q32" s="133"/>
      <c r="R32" s="133"/>
      <c r="S32" s="133"/>
      <c r="T32" s="133"/>
      <c r="U32" s="133"/>
      <c r="V32" s="133"/>
      <c r="W32" s="133"/>
      <c r="X32" s="133"/>
      <c r="Y32" s="133"/>
      <c r="Z32" s="133"/>
      <c r="AA32" s="133"/>
      <c r="AB32" s="398"/>
    </row>
  </sheetData>
  <sheetProtection algorithmName="SHA-512" hashValue="N8UO8wR697qzTPWSSIzc1Uw5HGsWU06PNuXQlQPY1ZEuiVJ0/zHbf1UssMQ22OBCmm0A4mQfERVRPl9g88jvOA==" saltValue="fnDWJ49nWrbOk5JGmO6j1g==" spinCount="100000" sheet="1" objects="1" scenarios="1"/>
  <mergeCells count="188">
    <mergeCell ref="Y25:Z25"/>
    <mergeCell ref="Y26:Z26"/>
    <mergeCell ref="T5:W5"/>
    <mergeCell ref="S14:T14"/>
    <mergeCell ref="U14:V14"/>
    <mergeCell ref="W20:X20"/>
    <mergeCell ref="AA20:AB20"/>
    <mergeCell ref="AC20:AD20"/>
    <mergeCell ref="AE20:AF20"/>
    <mergeCell ref="X14:AH14"/>
    <mergeCell ref="AC24:AD24"/>
    <mergeCell ref="AE22:AF22"/>
    <mergeCell ref="AG22:AH22"/>
    <mergeCell ref="AG23:AH23"/>
    <mergeCell ref="AE26:AF26"/>
    <mergeCell ref="AG26:AH26"/>
    <mergeCell ref="S25:T25"/>
    <mergeCell ref="AE23:AF23"/>
    <mergeCell ref="W22:X22"/>
    <mergeCell ref="AA22:AB22"/>
    <mergeCell ref="AC22:AD22"/>
    <mergeCell ref="U23:V23"/>
    <mergeCell ref="W23:X23"/>
    <mergeCell ref="AA23:AB23"/>
    <mergeCell ref="Y20:Z20"/>
    <mergeCell ref="Y21:Z21"/>
    <mergeCell ref="Y22:Z22"/>
    <mergeCell ref="Y23:Z23"/>
    <mergeCell ref="Y24:Z24"/>
    <mergeCell ref="X12:AH12"/>
    <mergeCell ref="X13:AH13"/>
    <mergeCell ref="F7:V7"/>
    <mergeCell ref="U8:V8"/>
    <mergeCell ref="U9:V9"/>
    <mergeCell ref="U10:V10"/>
    <mergeCell ref="U11:V11"/>
    <mergeCell ref="I12:J12"/>
    <mergeCell ref="O12:P12"/>
    <mergeCell ref="Q12:R12"/>
    <mergeCell ref="C16:R16"/>
    <mergeCell ref="C15:R15"/>
    <mergeCell ref="F19:AH19"/>
    <mergeCell ref="AG20:AH20"/>
    <mergeCell ref="G13:H13"/>
    <mergeCell ref="G11:H11"/>
    <mergeCell ref="W21:X21"/>
    <mergeCell ref="AA21:AB21"/>
    <mergeCell ref="AC21:AD21"/>
    <mergeCell ref="B1:E1"/>
    <mergeCell ref="T3:W3"/>
    <mergeCell ref="T4:W4"/>
    <mergeCell ref="B3:M4"/>
    <mergeCell ref="K10:L10"/>
    <mergeCell ref="K9:L9"/>
    <mergeCell ref="M9:N9"/>
    <mergeCell ref="B7:B8"/>
    <mergeCell ref="C7:C8"/>
    <mergeCell ref="D7:D8"/>
    <mergeCell ref="E7:E8"/>
    <mergeCell ref="W7:W8"/>
    <mergeCell ref="I8:J8"/>
    <mergeCell ref="O8:P8"/>
    <mergeCell ref="Q8:R8"/>
    <mergeCell ref="K8:L8"/>
    <mergeCell ref="M8:N8"/>
    <mergeCell ref="G8:H8"/>
    <mergeCell ref="G9:H9"/>
    <mergeCell ref="G10:H10"/>
    <mergeCell ref="X3:AH3"/>
    <mergeCell ref="X4:AH4"/>
    <mergeCell ref="X5:AF5"/>
    <mergeCell ref="K11:L11"/>
    <mergeCell ref="K12:L12"/>
    <mergeCell ref="S10:T10"/>
    <mergeCell ref="S11:T11"/>
    <mergeCell ref="S12:T12"/>
    <mergeCell ref="S13:T13"/>
    <mergeCell ref="M10:N10"/>
    <mergeCell ref="M11:N11"/>
    <mergeCell ref="M12:N12"/>
    <mergeCell ref="U13:V13"/>
    <mergeCell ref="X7:AH8"/>
    <mergeCell ref="X9:AH9"/>
    <mergeCell ref="X10:AH10"/>
    <mergeCell ref="X11:AH11"/>
    <mergeCell ref="AG5:AH5"/>
    <mergeCell ref="S8:T8"/>
    <mergeCell ref="U12:V12"/>
    <mergeCell ref="B21:B26"/>
    <mergeCell ref="C21:E21"/>
    <mergeCell ref="G20:H20"/>
    <mergeCell ref="I20:J20"/>
    <mergeCell ref="K20:L20"/>
    <mergeCell ref="M20:N20"/>
    <mergeCell ref="O20:P20"/>
    <mergeCell ref="Q20:R20"/>
    <mergeCell ref="S9:T9"/>
    <mergeCell ref="B19:B20"/>
    <mergeCell ref="C19:C20"/>
    <mergeCell ref="D19:D20"/>
    <mergeCell ref="E19:E20"/>
    <mergeCell ref="B9:B14"/>
    <mergeCell ref="C9:E9"/>
    <mergeCell ref="I9:J9"/>
    <mergeCell ref="O9:P9"/>
    <mergeCell ref="Q9:R9"/>
    <mergeCell ref="I10:J10"/>
    <mergeCell ref="O10:P10"/>
    <mergeCell ref="Q10:R10"/>
    <mergeCell ref="I11:J11"/>
    <mergeCell ref="O11:P11"/>
    <mergeCell ref="Q11:R11"/>
    <mergeCell ref="I26:J26"/>
    <mergeCell ref="K26:L26"/>
    <mergeCell ref="M26:N26"/>
    <mergeCell ref="O26:P26"/>
    <mergeCell ref="Q26:R26"/>
    <mergeCell ref="S26:T26"/>
    <mergeCell ref="O24:P24"/>
    <mergeCell ref="Q24:R24"/>
    <mergeCell ref="S24:T24"/>
    <mergeCell ref="Q25:R25"/>
    <mergeCell ref="I24:J24"/>
    <mergeCell ref="K24:L24"/>
    <mergeCell ref="M24:N24"/>
    <mergeCell ref="K22:L22"/>
    <mergeCell ref="M22:N22"/>
    <mergeCell ref="O22:P22"/>
    <mergeCell ref="Q22:R22"/>
    <mergeCell ref="S22:T22"/>
    <mergeCell ref="AE21:AF21"/>
    <mergeCell ref="AG21:AH21"/>
    <mergeCell ref="G21:H21"/>
    <mergeCell ref="I21:J21"/>
    <mergeCell ref="K21:L21"/>
    <mergeCell ref="M21:N21"/>
    <mergeCell ref="U21:V21"/>
    <mergeCell ref="O21:P21"/>
    <mergeCell ref="Q21:R21"/>
    <mergeCell ref="S21:T21"/>
    <mergeCell ref="G12:H12"/>
    <mergeCell ref="G22:H22"/>
    <mergeCell ref="U22:V22"/>
    <mergeCell ref="Q14:R14"/>
    <mergeCell ref="K13:L13"/>
    <mergeCell ref="K14:L14"/>
    <mergeCell ref="M13:N13"/>
    <mergeCell ref="M14:N14"/>
    <mergeCell ref="O23:P23"/>
    <mergeCell ref="Q23:R23"/>
    <mergeCell ref="S23:T23"/>
    <mergeCell ref="G23:H23"/>
    <mergeCell ref="I23:J23"/>
    <mergeCell ref="K23:L23"/>
    <mergeCell ref="M23:N23"/>
    <mergeCell ref="G14:H14"/>
    <mergeCell ref="S20:T20"/>
    <mergeCell ref="U20:V20"/>
    <mergeCell ref="I13:J13"/>
    <mergeCell ref="O13:P13"/>
    <mergeCell ref="Q13:R13"/>
    <mergeCell ref="I14:J14"/>
    <mergeCell ref="O14:P14"/>
    <mergeCell ref="I22:J22"/>
    <mergeCell ref="AC23:AD23"/>
    <mergeCell ref="C27:U27"/>
    <mergeCell ref="G26:H26"/>
    <mergeCell ref="U26:V26"/>
    <mergeCell ref="W26:X26"/>
    <mergeCell ref="AA26:AB26"/>
    <mergeCell ref="AC26:AD26"/>
    <mergeCell ref="AE24:AF24"/>
    <mergeCell ref="AG24:AH24"/>
    <mergeCell ref="G25:H25"/>
    <mergeCell ref="I25:J25"/>
    <mergeCell ref="K25:L25"/>
    <mergeCell ref="M25:N25"/>
    <mergeCell ref="U25:V25"/>
    <mergeCell ref="W25:X25"/>
    <mergeCell ref="AA25:AB25"/>
    <mergeCell ref="AC25:AD25"/>
    <mergeCell ref="AE25:AF25"/>
    <mergeCell ref="AG25:AH25"/>
    <mergeCell ref="G24:H24"/>
    <mergeCell ref="U24:V24"/>
    <mergeCell ref="W24:X24"/>
    <mergeCell ref="AA24:AB24"/>
    <mergeCell ref="O25:P25"/>
  </mergeCells>
  <phoneticPr fontId="73"/>
  <conditionalFormatting sqref="D22:F26 X9 X3:AH5 F9:V9 W9:W14 D10:F14">
    <cfRule type="expression" dxfId="91" priority="21" stopIfTrue="1">
      <formula>D3=""</formula>
    </cfRule>
  </conditionalFormatting>
  <conditionalFormatting sqref="F21:F26 D22:E26">
    <cfRule type="expression" dxfId="90" priority="10" stopIfTrue="1">
      <formula>D21=""</formula>
    </cfRule>
  </conditionalFormatting>
  <conditionalFormatting sqref="F22:F26">
    <cfRule type="expression" dxfId="89" priority="17">
      <formula>F22&gt;110000</formula>
    </cfRule>
  </conditionalFormatting>
  <conditionalFormatting sqref="G10:G14 I10:K14 M10:M14 O10:S14 U10:U14 W10:W14">
    <cfRule type="expression" dxfId="88" priority="23" stopIfTrue="1">
      <formula>COUNTIF($G10:$U10,"&gt;0")&gt;2</formula>
    </cfRule>
    <cfRule type="expression" dxfId="87" priority="24" stopIfTrue="1">
      <formula>G10&gt;90000</formula>
    </cfRule>
  </conditionalFormatting>
  <conditionalFormatting sqref="G22:G26">
    <cfRule type="expression" dxfId="86" priority="6">
      <formula>G22=""</formula>
    </cfRule>
  </conditionalFormatting>
  <conditionalFormatting sqref="G22:AH26">
    <cfRule type="expression" dxfId="85" priority="3">
      <formula>G22&gt;110000</formula>
    </cfRule>
  </conditionalFormatting>
  <conditionalFormatting sqref="I22:I26 K22:K26 M22:M26 O22:O26 Q22:Q26 S22:S26 U22:U26 W22:W26 AA22:AA26 AC22:AC26 AE22:AE26 AG22:AG26">
    <cfRule type="expression" dxfId="84" priority="5">
      <formula>I22=""</formula>
    </cfRule>
  </conditionalFormatting>
  <conditionalFormatting sqref="X10:Z14">
    <cfRule type="expression" dxfId="83" priority="16" stopIfTrue="1">
      <formula>X10=""</formula>
    </cfRule>
  </conditionalFormatting>
  <conditionalFormatting sqref="X9:AH9">
    <cfRule type="notContainsBlanks" dxfId="82" priority="2">
      <formula>LEN(TRIM(X9))&gt;0</formula>
    </cfRule>
  </conditionalFormatting>
  <conditionalFormatting sqref="X10:AH14">
    <cfRule type="expression" dxfId="81" priority="1">
      <formula>AND((COUNTIF(G10:U10,"&lt;&gt;90000")-COUNTBLANK(G10:U10))&gt;0,X10="")</formula>
    </cfRule>
  </conditionalFormatting>
  <conditionalFormatting sqref="Y22:Y26">
    <cfRule type="expression" dxfId="80" priority="4">
      <formula>Y22=""</formula>
    </cfRule>
  </conditionalFormatting>
  <conditionalFormatting sqref="AI9:AI14 G10:G14 I10:K14 M10:M14 O10:S14 U10:U14">
    <cfRule type="expression" dxfId="79" priority="22" stopIfTrue="1">
      <formula>G9=""</formula>
    </cfRule>
  </conditionalFormatting>
  <conditionalFormatting sqref="AI21:AI26">
    <cfRule type="expression" dxfId="78" priority="18" stopIfTrue="1">
      <formula>AI21=""</formula>
    </cfRule>
  </conditionalFormatting>
  <dataValidations count="2">
    <dataValidation type="list" allowBlank="1" showInputMessage="1" sqref="U10:U14 M10:M14 O10:S14 G10:G14 I10:K14" xr:uid="{00000000-0002-0000-1100-000000000000}">
      <formula1>"90000"</formula1>
    </dataValidation>
    <dataValidation type="list" allowBlank="1" showInputMessage="1" sqref="G22:AH26" xr:uid="{00000000-0002-0000-1100-000001000000}">
      <formula1>"110000"</formula1>
    </dataValidation>
  </dataValidations>
  <hyperlinks>
    <hyperlink ref="B1:E1" location="'2-1(表紙)'!D24" display="様式２－１６" xr:uid="{00000000-0004-0000-1100-000000000000}"/>
  </hyperlinks>
  <printOptions horizontalCentered="1"/>
  <pageMargins left="0.19685039370078741" right="0.19685039370078741" top="0.78740157480314965" bottom="0.19685039370078741" header="0.39370078740157483" footer="0.19685039370078741"/>
  <pageSetup paperSize="9" scale="73"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tabColor theme="5" tint="-0.249977111117893"/>
    <pageSetUpPr fitToPage="1"/>
  </sheetPr>
  <dimension ref="A1:T47"/>
  <sheetViews>
    <sheetView view="pageBreakPreview" zoomScaleNormal="100" zoomScaleSheetLayoutView="100" workbookViewId="0">
      <selection activeCell="B1" sqref="B1:C1"/>
    </sheetView>
  </sheetViews>
  <sheetFormatPr defaultColWidth="9" defaultRowHeight="13.5" customHeight="1"/>
  <cols>
    <col min="1" max="1" width="3.6640625" customWidth="1"/>
    <col min="2" max="2" width="9.109375" customWidth="1"/>
    <col min="3" max="3" width="10.6640625" customWidth="1"/>
    <col min="4" max="4" width="7.33203125" bestFit="1" customWidth="1"/>
    <col min="5" max="5" width="9.33203125" customWidth="1"/>
    <col min="6" max="6" width="8.6640625" customWidth="1"/>
    <col min="7" max="7" width="4.33203125" customWidth="1"/>
    <col min="8" max="8" width="8.6640625" customWidth="1"/>
    <col min="9" max="9" width="4.33203125" customWidth="1"/>
    <col min="10" max="10" width="8.6640625" customWidth="1"/>
    <col min="11" max="11" width="12.88671875" customWidth="1"/>
    <col min="12" max="12" width="9.109375" customWidth="1"/>
    <col min="13" max="13" width="3.6640625" customWidth="1"/>
  </cols>
  <sheetData>
    <row r="1" spans="1:20" ht="21" customHeight="1">
      <c r="B1" s="906" t="s">
        <v>623</v>
      </c>
      <c r="C1" s="907"/>
      <c r="D1" s="149" t="s">
        <v>966</v>
      </c>
      <c r="F1" s="908" t="str">
        <f>IF($J$2=リスト!$G$7,"","このシートは、"&amp;D1&amp;"の上期実績のみで使用します。")</f>
        <v>このシートは、R6補正の上期実績のみで使用します。</v>
      </c>
      <c r="G1" s="908"/>
      <c r="H1" s="908"/>
      <c r="I1" s="908"/>
      <c r="J1" s="908"/>
      <c r="K1" s="908"/>
      <c r="L1" s="908"/>
      <c r="O1" t="s">
        <v>973</v>
      </c>
    </row>
    <row r="2" spans="1:20" ht="21" customHeight="1">
      <c r="I2" s="43"/>
      <c r="J2" s="909"/>
      <c r="K2" s="909"/>
      <c r="L2" s="909"/>
      <c r="O2" s="5" t="s">
        <v>970</v>
      </c>
    </row>
    <row r="3" spans="1:20" ht="21" customHeight="1">
      <c r="I3" s="43"/>
      <c r="J3" s="614" t="str">
        <f>IF(J2&lt;&gt;"実績報告書（上期）","",IF('2-1(表紙)'!$J$4="","",'2-1(表紙)'!$J$4))</f>
        <v/>
      </c>
      <c r="K3" s="614"/>
      <c r="L3" s="614"/>
    </row>
    <row r="4" spans="1:20" ht="21" customHeight="1">
      <c r="I4" s="43"/>
      <c r="J4" s="910" t="str">
        <f>IF(J2&lt;&gt;"実績報告書（上期）","",IF('2-1(表紙)'!$J$5="","",'2-1(表紙)'!$J$5))</f>
        <v/>
      </c>
      <c r="K4" s="910"/>
      <c r="L4" s="910"/>
    </row>
    <row r="5" spans="1:20" ht="21" customHeight="1"/>
    <row r="6" spans="1:20" ht="24.9" customHeight="1">
      <c r="A6" s="449"/>
      <c r="B6" s="913" t="s">
        <v>967</v>
      </c>
      <c r="C6" s="913"/>
      <c r="D6" s="913"/>
      <c r="E6" s="913"/>
      <c r="F6" s="913"/>
      <c r="G6" s="913"/>
      <c r="H6" s="913"/>
      <c r="I6" s="913"/>
      <c r="J6" s="913"/>
      <c r="K6" s="913"/>
      <c r="L6" s="913"/>
    </row>
    <row r="7" spans="1:20" ht="24.9" customHeight="1">
      <c r="A7" s="449"/>
      <c r="B7" s="914" t="s">
        <v>714</v>
      </c>
      <c r="C7" s="914"/>
      <c r="D7" s="914"/>
      <c r="E7" s="914"/>
      <c r="F7" s="914"/>
      <c r="G7" s="914"/>
      <c r="H7" s="914"/>
      <c r="I7" s="914"/>
      <c r="J7" s="914"/>
      <c r="K7" s="914"/>
      <c r="L7" s="914"/>
    </row>
    <row r="8" spans="1:20" ht="15" customHeight="1"/>
    <row r="9" spans="1:20" ht="15" customHeight="1"/>
    <row r="10" spans="1:20" ht="21" customHeight="1">
      <c r="B10" t="s">
        <v>16</v>
      </c>
      <c r="O10" s="44"/>
      <c r="P10" s="44"/>
      <c r="Q10" s="44"/>
      <c r="R10" s="44"/>
      <c r="S10" s="44"/>
      <c r="T10" s="44"/>
    </row>
    <row r="11" spans="1:20" ht="21" customHeight="1">
      <c r="B11" t="s">
        <v>17</v>
      </c>
      <c r="O11" s="44"/>
      <c r="P11" s="44"/>
      <c r="Q11" s="44"/>
      <c r="R11" s="44"/>
      <c r="S11" s="44"/>
      <c r="T11" s="44"/>
    </row>
    <row r="12" spans="1:20" ht="21" customHeight="1">
      <c r="G12" s="450"/>
      <c r="H12" s="912" t="str">
        <f>IF(J2&lt;&gt;"実績報告書（上期）","",IF('2-1(表紙)'!$H$10="","",$L$14&amp;"_"&amp;'2-1(表紙)'!$H$10))</f>
        <v/>
      </c>
      <c r="I12" s="912"/>
      <c r="J12" s="912"/>
      <c r="K12" s="912"/>
      <c r="L12" s="912"/>
      <c r="O12" s="44"/>
      <c r="P12" s="44"/>
      <c r="Q12" s="44"/>
      <c r="R12" s="44"/>
      <c r="S12" s="44"/>
      <c r="T12" s="44"/>
    </row>
    <row r="13" spans="1:20" ht="21" customHeight="1">
      <c r="G13" s="450"/>
      <c r="H13" s="915" t="str">
        <f>IF(J2&lt;&gt;"実績報告書（上期）","",IF(AND('2-1(表紙)'!$H$11="",'2-1(表紙)'!$J$11=""),"",'2-1(表紙)'!$H$11&amp;"　　"&amp;'2-1(表紙)'!$J$11))</f>
        <v/>
      </c>
      <c r="I13" s="915"/>
      <c r="J13" s="915"/>
      <c r="K13" s="915"/>
      <c r="L13" s="915"/>
    </row>
    <row r="14" spans="1:20" ht="21" customHeight="1">
      <c r="G14" s="450"/>
      <c r="H14" s="450"/>
      <c r="I14" s="450"/>
      <c r="J14" s="450"/>
      <c r="K14" s="451" t="str">
        <f>IF(J2&lt;&gt;"実績報告書（上期）","",IF('2-1(表紙)'!$I$15="","",'2-1(表紙)'!$I$15))</f>
        <v/>
      </c>
      <c r="L14" s="451" t="str">
        <f>IF(J2&lt;&gt;"実績報告書（上期）","",IF('2-1(表紙)'!$K$15="","",'2-1(表紙)'!$K$15))</f>
        <v/>
      </c>
      <c r="O14" s="44"/>
      <c r="P14" s="44"/>
      <c r="Q14" s="44"/>
      <c r="R14" s="44"/>
      <c r="S14" s="44"/>
      <c r="T14" s="44"/>
    </row>
    <row r="15" spans="1:20" ht="21" customHeight="1">
      <c r="B15" t="s">
        <v>184</v>
      </c>
    </row>
    <row r="16" spans="1:20" ht="21" customHeight="1">
      <c r="B16" s="911" t="s">
        <v>22</v>
      </c>
      <c r="C16" s="911"/>
      <c r="D16" s="911"/>
      <c r="E16" s="911"/>
      <c r="F16" s="911"/>
      <c r="G16" s="911"/>
      <c r="H16" s="911"/>
      <c r="I16" s="911"/>
      <c r="J16" s="911"/>
      <c r="K16" s="911"/>
      <c r="L16" s="911"/>
    </row>
    <row r="17" spans="2:14" ht="21" customHeight="1"/>
    <row r="18" spans="2:14" ht="21" hidden="1" customHeight="1"/>
    <row r="19" spans="2:14" ht="21" hidden="1" customHeight="1"/>
    <row r="20" spans="2:14" ht="21" hidden="1" customHeight="1"/>
    <row r="21" spans="2:14" ht="27.9" customHeight="1">
      <c r="B21" s="117" t="s">
        <v>902</v>
      </c>
      <c r="E21" s="889">
        <f>E29</f>
        <v>0</v>
      </c>
      <c r="F21" s="890"/>
      <c r="G21" s="890"/>
      <c r="H21" s="890"/>
      <c r="I21" s="890"/>
      <c r="J21" s="120" t="s">
        <v>904</v>
      </c>
    </row>
    <row r="22" spans="2:14" ht="21" customHeight="1">
      <c r="C22" s="59" t="str">
        <f>IF('2-10(指導員)'!$AB$25&gt;0,"※当年度FLFM研修受講中の指導員が指導を実施しているため修了するまで助成金請求はできません。","")</f>
        <v/>
      </c>
    </row>
    <row r="23" spans="2:14" ht="21" customHeight="1">
      <c r="C23" s="516" t="s">
        <v>976</v>
      </c>
      <c r="D23" s="518"/>
      <c r="E23" s="900" t="str">
        <f>IF(J2&lt;&gt;"実績報告書（上期）","",IF('2-10(指導員)'!$AB$25&gt;0,"",IF(SUM('2-12(積算表)'!D19,'2-12(積算表)'!H26)&lt;&gt;0,SUM('2-12(積算表)'!D19,'2-12(積算表)'!H26),"")))</f>
        <v/>
      </c>
      <c r="F23" s="901"/>
      <c r="G23" s="901"/>
      <c r="H23" s="901"/>
      <c r="I23" s="901"/>
      <c r="J23" s="901"/>
      <c r="K23" s="120" t="s">
        <v>202</v>
      </c>
    </row>
    <row r="24" spans="2:14" ht="21" customHeight="1">
      <c r="C24" s="516" t="s">
        <v>977</v>
      </c>
      <c r="D24" s="518"/>
      <c r="E24" s="900" t="str">
        <f>IF(J2&lt;&gt;"実績報告書（上期）","",IF('2-10(指導員)'!$AB$25&gt;0,"",IF(SUM('2-12(積算表)'!G19,'2-12(積算表)'!H27)&lt;&gt;0,SUM('2-12(積算表)'!G19,'2-12(積算表)'!H27),"")))</f>
        <v/>
      </c>
      <c r="F24" s="901"/>
      <c r="G24" s="901"/>
      <c r="H24" s="901"/>
      <c r="I24" s="901"/>
      <c r="J24" s="901"/>
      <c r="K24" s="120" t="s">
        <v>202</v>
      </c>
    </row>
    <row r="25" spans="2:14" ht="21" hidden="1" customHeight="1">
      <c r="C25" s="894" t="s">
        <v>190</v>
      </c>
      <c r="D25" s="895"/>
      <c r="E25" s="896"/>
      <c r="F25" s="897"/>
      <c r="G25" s="897"/>
      <c r="H25" s="897"/>
      <c r="I25" s="897"/>
      <c r="J25" s="897"/>
      <c r="K25" s="452" t="s">
        <v>202</v>
      </c>
    </row>
    <row r="26" spans="2:14" ht="21" hidden="1" customHeight="1">
      <c r="C26" s="894" t="s">
        <v>286</v>
      </c>
      <c r="D26" s="895"/>
      <c r="E26" s="896"/>
      <c r="F26" s="897"/>
      <c r="G26" s="897"/>
      <c r="H26" s="897"/>
      <c r="I26" s="897"/>
      <c r="J26" s="897"/>
      <c r="K26" s="452" t="s">
        <v>202</v>
      </c>
    </row>
    <row r="27" spans="2:14" ht="21" hidden="1" customHeight="1">
      <c r="C27" s="894" t="s">
        <v>287</v>
      </c>
      <c r="D27" s="895"/>
      <c r="E27" s="896"/>
      <c r="F27" s="897"/>
      <c r="G27" s="897"/>
      <c r="H27" s="897"/>
      <c r="I27" s="897"/>
      <c r="J27" s="897"/>
      <c r="K27" s="452" t="s">
        <v>202</v>
      </c>
    </row>
    <row r="28" spans="2:14" ht="21" hidden="1" customHeight="1">
      <c r="C28" s="894" t="s">
        <v>284</v>
      </c>
      <c r="D28" s="895"/>
      <c r="E28" s="896"/>
      <c r="F28" s="897"/>
      <c r="G28" s="897"/>
      <c r="H28" s="897"/>
      <c r="I28" s="897"/>
      <c r="J28" s="897"/>
      <c r="K28" s="452" t="s">
        <v>202</v>
      </c>
    </row>
    <row r="29" spans="2:14" ht="21" customHeight="1">
      <c r="C29" s="508" t="s">
        <v>265</v>
      </c>
      <c r="D29" s="538"/>
      <c r="E29" s="898">
        <f>IF(SUM(E23:J24)&lt;&gt;0,SUM(E23:J24),0)</f>
        <v>0</v>
      </c>
      <c r="F29" s="899"/>
      <c r="G29" s="899"/>
      <c r="H29" s="899"/>
      <c r="I29" s="899"/>
      <c r="J29" s="899"/>
      <c r="K29" s="120" t="s">
        <v>202</v>
      </c>
      <c r="N29" s="453"/>
    </row>
    <row r="30" spans="2:14" ht="21" customHeight="1"/>
    <row r="31" spans="2:14" ht="21" customHeight="1">
      <c r="B31" s="117" t="s">
        <v>903</v>
      </c>
    </row>
    <row r="32" spans="2:14" ht="21" customHeight="1">
      <c r="C32" s="508" t="s">
        <v>185</v>
      </c>
      <c r="D32" s="538"/>
      <c r="E32" s="245" t="s">
        <v>484</v>
      </c>
      <c r="F32" s="218"/>
      <c r="G32" s="105" t="s">
        <v>187</v>
      </c>
      <c r="H32" s="218"/>
      <c r="I32" s="105" t="s">
        <v>188</v>
      </c>
      <c r="J32" s="218"/>
      <c r="K32" s="120" t="s">
        <v>189</v>
      </c>
    </row>
    <row r="33" spans="2:12" ht="21" customHeight="1">
      <c r="C33" s="508" t="s">
        <v>186</v>
      </c>
      <c r="D33" s="538"/>
      <c r="E33" s="124">
        <v>7</v>
      </c>
      <c r="F33" s="546" t="s">
        <v>508</v>
      </c>
      <c r="G33" s="546"/>
      <c r="H33" s="454"/>
      <c r="I33" s="309" t="s">
        <v>485</v>
      </c>
      <c r="J33" s="105"/>
      <c r="K33" s="120"/>
    </row>
    <row r="34" spans="2:12" ht="21" customHeight="1"/>
    <row r="35" spans="2:12" ht="21" customHeight="1">
      <c r="B35" s="117" t="s">
        <v>191</v>
      </c>
    </row>
    <row r="36" spans="2:12" ht="21" customHeight="1">
      <c r="C36" s="508" t="s">
        <v>192</v>
      </c>
      <c r="D36" s="538"/>
      <c r="E36" s="891"/>
      <c r="F36" s="892"/>
      <c r="G36" s="892"/>
      <c r="H36" s="892"/>
      <c r="I36" s="892"/>
      <c r="J36" s="892"/>
      <c r="K36" s="893"/>
    </row>
    <row r="37" spans="2:12" ht="21" customHeight="1">
      <c r="C37" s="508" t="s">
        <v>193</v>
      </c>
      <c r="D37" s="538"/>
      <c r="E37" s="891"/>
      <c r="F37" s="892"/>
      <c r="G37" s="892"/>
      <c r="H37" s="892"/>
      <c r="I37" s="892"/>
      <c r="J37" s="892"/>
      <c r="K37" s="893"/>
    </row>
    <row r="38" spans="2:12" ht="21" customHeight="1">
      <c r="C38" s="508" t="s">
        <v>194</v>
      </c>
      <c r="D38" s="538"/>
      <c r="E38" s="516"/>
      <c r="F38" s="517"/>
      <c r="G38" s="517"/>
      <c r="H38" s="517"/>
      <c r="I38" s="517"/>
      <c r="J38" s="517"/>
      <c r="K38" s="518"/>
    </row>
    <row r="39" spans="2:12" ht="21" customHeight="1">
      <c r="C39" s="508" t="s">
        <v>195</v>
      </c>
      <c r="D39" s="538"/>
      <c r="E39" s="891"/>
      <c r="F39" s="892"/>
      <c r="G39" s="892"/>
      <c r="H39" s="892"/>
      <c r="I39" s="892"/>
      <c r="J39" s="892"/>
      <c r="K39" s="893"/>
    </row>
    <row r="40" spans="2:12" ht="54.9" customHeight="1">
      <c r="C40" s="508" t="s">
        <v>196</v>
      </c>
      <c r="D40" s="538"/>
      <c r="E40" s="903"/>
      <c r="F40" s="904"/>
      <c r="G40" s="904"/>
      <c r="H40" s="904"/>
      <c r="I40" s="904"/>
      <c r="J40" s="904"/>
      <c r="K40" s="905"/>
    </row>
    <row r="41" spans="2:12" ht="54.9" customHeight="1">
      <c r="C41" s="508" t="s">
        <v>197</v>
      </c>
      <c r="D41" s="538"/>
      <c r="E41" s="903"/>
      <c r="F41" s="904"/>
      <c r="G41" s="904"/>
      <c r="H41" s="904"/>
      <c r="I41" s="904"/>
      <c r="J41" s="904"/>
      <c r="K41" s="905"/>
    </row>
    <row r="42" spans="2:12" ht="28.35" customHeight="1">
      <c r="C42" s="902" t="s">
        <v>562</v>
      </c>
      <c r="D42" s="902"/>
      <c r="E42" s="902"/>
      <c r="F42" s="902"/>
      <c r="G42" s="902"/>
      <c r="H42" s="902"/>
      <c r="I42" s="902"/>
      <c r="J42" s="902"/>
      <c r="K42" s="902"/>
    </row>
    <row r="43" spans="2:12" ht="28.35" customHeight="1">
      <c r="C43" s="224"/>
      <c r="D43" s="224"/>
      <c r="E43" s="224"/>
      <c r="F43" s="224"/>
      <c r="G43" s="224"/>
      <c r="H43" s="224"/>
      <c r="I43" s="224"/>
      <c r="J43" s="224"/>
      <c r="K43" s="224"/>
    </row>
    <row r="44" spans="2:12" ht="21" customHeight="1">
      <c r="B44" s="117" t="s">
        <v>210</v>
      </c>
    </row>
    <row r="45" spans="2:12" ht="21" customHeight="1">
      <c r="B45" t="s">
        <v>211</v>
      </c>
    </row>
    <row r="46" spans="2:12" ht="21" customHeight="1">
      <c r="K46" s="37"/>
      <c r="L46" s="117" t="s">
        <v>212</v>
      </c>
    </row>
    <row r="47" spans="2:12" ht="21" customHeight="1">
      <c r="B47" t="s">
        <v>556</v>
      </c>
    </row>
  </sheetData>
  <sheetProtection algorithmName="SHA-512" hashValue="leL1TB++Gt3zCd7lQzfaRyZIm6IwXcFi2kZlyCvM/xzKjO0jXaavGnuHbZ6hyTYWr2KFteHmmSnG81KcVxIJmw==" saltValue="qQn/kTpM9IagG7PjwcVGAA==" spinCount="100000" sheet="1" objects="1" scenarios="1"/>
  <customSheetViews>
    <customSheetView guid="{76F1C708-D4F6-4FB5-9F5B-3EE58D925F2F}" showPageBreaks="1" printArea="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C26:D26"/>
    <mergeCell ref="E26:J26"/>
    <mergeCell ref="C24:D24"/>
    <mergeCell ref="E24:J24"/>
    <mergeCell ref="B1:C1"/>
    <mergeCell ref="F1:L1"/>
    <mergeCell ref="J2:L2"/>
    <mergeCell ref="J3:L3"/>
    <mergeCell ref="J4:L4"/>
    <mergeCell ref="B16:L16"/>
    <mergeCell ref="H12:L12"/>
    <mergeCell ref="B6:L6"/>
    <mergeCell ref="B7:L7"/>
    <mergeCell ref="H13:L13"/>
    <mergeCell ref="C37:D37"/>
    <mergeCell ref="E37:K37"/>
    <mergeCell ref="C42:K42"/>
    <mergeCell ref="C41:D41"/>
    <mergeCell ref="E41:K41"/>
    <mergeCell ref="C38:D38"/>
    <mergeCell ref="E38:K38"/>
    <mergeCell ref="C39:D39"/>
    <mergeCell ref="E39:K39"/>
    <mergeCell ref="C40:D40"/>
    <mergeCell ref="E40:K40"/>
    <mergeCell ref="C32:D32"/>
    <mergeCell ref="C33:D33"/>
    <mergeCell ref="F33:G33"/>
    <mergeCell ref="E21:I21"/>
    <mergeCell ref="C36:D36"/>
    <mergeCell ref="E36:K36"/>
    <mergeCell ref="C27:D27"/>
    <mergeCell ref="E27:J27"/>
    <mergeCell ref="C28:D28"/>
    <mergeCell ref="E28:J28"/>
    <mergeCell ref="C29:D29"/>
    <mergeCell ref="E29:J29"/>
    <mergeCell ref="C23:D23"/>
    <mergeCell ref="E23:J23"/>
    <mergeCell ref="C25:D25"/>
    <mergeCell ref="E25:J25"/>
  </mergeCells>
  <phoneticPr fontId="27"/>
  <conditionalFormatting sqref="E23:E24">
    <cfRule type="expression" dxfId="77" priority="2" stopIfTrue="1">
      <formula>E23=""</formula>
    </cfRule>
  </conditionalFormatting>
  <conditionalFormatting sqref="E36:K41">
    <cfRule type="expression" dxfId="76" priority="3" stopIfTrue="1">
      <formula>E36=""</formula>
    </cfRule>
  </conditionalFormatting>
  <conditionalFormatting sqref="F32 J32 H32:H33 E33">
    <cfRule type="expression" dxfId="75" priority="1" stopIfTrue="1">
      <formula>E32=""</formula>
    </cfRule>
  </conditionalFormatting>
  <conditionalFormatting sqref="J2:L4 H12:L12 H13 K14:L14 E29:J29">
    <cfRule type="expression" dxfId="74" priority="4" stopIfTrue="1">
      <formula>E2=""</formula>
    </cfRule>
  </conditionalFormatting>
  <dataValidations disablePrompts="1" count="5">
    <dataValidation imeMode="disabled" allowBlank="1" showInputMessage="1" showErrorMessage="1" sqref="E39:K39 H33" xr:uid="{00000000-0002-0000-1200-000000000000}"/>
    <dataValidation imeMode="fullKatakana" allowBlank="1" showInputMessage="1" showErrorMessage="1" sqref="E40:K40" xr:uid="{00000000-0002-0000-1200-000001000000}"/>
    <dataValidation type="list" allowBlank="1" showInputMessage="1" showErrorMessage="1" error="リストから選択してください。" sqref="E38:K38" xr:uid="{00000000-0002-0000-1200-000002000000}">
      <formula1>"普通,当座"</formula1>
    </dataValidation>
    <dataValidation type="whole" allowBlank="1" showInputMessage="1" showErrorMessage="1" error="1～31の日数を入力してください。" sqref="J32" xr:uid="{00000000-0002-0000-1200-000003000000}">
      <formula1>1</formula1>
      <formula2>31</formula2>
    </dataValidation>
    <dataValidation type="whole" allowBlank="1" showInputMessage="1" showErrorMessage="1" error="1～12の月数を入力してください。" sqref="H32" xr:uid="{00000000-0002-0000-1200-000004000000}">
      <formula1>1</formula1>
      <formula2>12</formula2>
    </dataValidation>
  </dataValidations>
  <hyperlinks>
    <hyperlink ref="B1:C1" location="'2-1(表紙)'!D24" display="様式２－１７" xr:uid="{00000000-0004-0000-1200-000000000000}"/>
  </hyperlinks>
  <pageMargins left="0.78740157480314965" right="0.39370078740157483" top="0.39370078740157483" bottom="0.19685039370078741" header="0.19685039370078741" footer="0.19685039370078741"/>
  <pageSetup paperSize="9" scale="9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pageSetUpPr fitToPage="1"/>
  </sheetPr>
  <dimension ref="A1:T47"/>
  <sheetViews>
    <sheetView tabSelected="1" view="pageBreakPreview" zoomScaleNormal="100" zoomScaleSheetLayoutView="100" workbookViewId="0">
      <selection activeCell="W5" sqref="W5"/>
    </sheetView>
  </sheetViews>
  <sheetFormatPr defaultColWidth="9" defaultRowHeight="13.5" customHeight="1"/>
  <cols>
    <col min="1" max="1" width="3.6640625" customWidth="1"/>
    <col min="3" max="3" width="5.21875" bestFit="1" customWidth="1"/>
    <col min="4" max="6" width="5.6640625" customWidth="1"/>
    <col min="7" max="7" width="9" bestFit="1" customWidth="1"/>
    <col min="8" max="8" width="9.109375" customWidth="1"/>
    <col min="9" max="9" width="10.6640625" customWidth="1"/>
    <col min="10" max="10" width="12.6640625" customWidth="1"/>
    <col min="11" max="11" width="10.6640625" customWidth="1"/>
    <col min="12" max="12" width="3.6640625" customWidth="1"/>
    <col min="14" max="15" width="9" customWidth="1"/>
  </cols>
  <sheetData>
    <row r="1" spans="1:20" ht="20.100000000000001" customHeight="1">
      <c r="A1" s="499" t="s">
        <v>310</v>
      </c>
      <c r="B1" s="500"/>
      <c r="C1" s="501"/>
      <c r="D1" s="40" t="s">
        <v>1023</v>
      </c>
    </row>
    <row r="2" spans="1:20" ht="20.100000000000001" customHeight="1">
      <c r="A2" s="41"/>
      <c r="B2" s="41"/>
      <c r="C2" s="41"/>
      <c r="D2" s="42"/>
      <c r="E2" s="42"/>
      <c r="I2" s="43" t="s">
        <v>231</v>
      </c>
    </row>
    <row r="3" spans="1:20" ht="20.100000000000001" customHeight="1">
      <c r="I3" s="121" t="s">
        <v>13</v>
      </c>
      <c r="J3" s="502"/>
      <c r="K3" s="502"/>
    </row>
    <row r="4" spans="1:20" ht="20.100000000000001" customHeight="1">
      <c r="I4" s="121" t="s">
        <v>14</v>
      </c>
      <c r="J4" s="503"/>
      <c r="K4" s="503"/>
    </row>
    <row r="5" spans="1:20" ht="20.100000000000001" customHeight="1">
      <c r="I5" s="121" t="s">
        <v>15</v>
      </c>
      <c r="J5" s="504"/>
      <c r="K5" s="504"/>
    </row>
    <row r="6" spans="1:20" ht="20.100000000000001" customHeight="1">
      <c r="I6" s="121" t="s">
        <v>18</v>
      </c>
      <c r="J6" s="506" t="str">
        <f>IF(OR(H15="",I15="",J15="",K15=""),"",(H15 &amp; "-" &amp; VLOOKUP(I15,リスト!K4:L50,2,FALSE) &amp; "-" &amp; VLOOKUP(J15,リスト!O4:P12,2,FALSE) &amp; "-" &amp; K15 &amp; "-2"))</f>
        <v/>
      </c>
      <c r="K6" s="506"/>
      <c r="P6" s="44"/>
      <c r="Q6" s="44"/>
      <c r="R6" s="44"/>
      <c r="S6" s="44"/>
      <c r="T6" s="44"/>
    </row>
    <row r="7" spans="1:20" ht="20.100000000000001" customHeight="1">
      <c r="B7" t="s">
        <v>16</v>
      </c>
      <c r="P7" s="44"/>
      <c r="Q7" s="44"/>
      <c r="R7" s="44"/>
      <c r="S7" s="44"/>
      <c r="T7" s="44"/>
    </row>
    <row r="8" spans="1:20" ht="20.100000000000001" customHeight="1">
      <c r="B8" t="s">
        <v>17</v>
      </c>
      <c r="P8" s="44"/>
      <c r="Q8" s="44"/>
      <c r="R8" s="44"/>
      <c r="S8" s="44"/>
      <c r="T8" s="44"/>
    </row>
    <row r="9" spans="1:20" ht="20.100000000000001" customHeight="1">
      <c r="P9" s="44"/>
      <c r="Q9" s="44"/>
      <c r="R9" s="44"/>
      <c r="S9" s="44"/>
      <c r="T9" s="44"/>
    </row>
    <row r="10" spans="1:20" ht="20.100000000000001" customHeight="1">
      <c r="F10" s="507" t="s">
        <v>516</v>
      </c>
      <c r="G10" s="508"/>
      <c r="H10" s="505"/>
      <c r="I10" s="505"/>
      <c r="J10" s="505"/>
      <c r="K10" s="505"/>
      <c r="P10" s="44"/>
      <c r="Q10" s="44"/>
      <c r="R10" s="44"/>
      <c r="S10" s="44"/>
      <c r="T10" s="44"/>
    </row>
    <row r="11" spans="1:20" ht="20.100000000000001" customHeight="1">
      <c r="F11" s="39" t="s">
        <v>19</v>
      </c>
      <c r="G11" s="132" t="s">
        <v>20</v>
      </c>
      <c r="H11" s="514"/>
      <c r="I11" s="514"/>
      <c r="J11" s="505"/>
      <c r="K11" s="505"/>
    </row>
    <row r="12" spans="1:20" ht="20.100000000000001" customHeight="1"/>
    <row r="13" spans="1:20" ht="20.100000000000001" customHeight="1">
      <c r="H13" s="507" t="s">
        <v>555</v>
      </c>
      <c r="I13" s="507"/>
      <c r="J13" s="507"/>
      <c r="K13" s="507"/>
    </row>
    <row r="14" spans="1:20" ht="20.100000000000001" customHeight="1">
      <c r="H14" s="39" t="s">
        <v>9</v>
      </c>
      <c r="I14" s="39" t="s">
        <v>10</v>
      </c>
      <c r="J14" s="45" t="s">
        <v>11</v>
      </c>
      <c r="K14" s="39" t="s">
        <v>12</v>
      </c>
    </row>
    <row r="15" spans="1:20" ht="20.100000000000001" customHeight="1">
      <c r="H15" s="39">
        <v>7</v>
      </c>
      <c r="I15" s="38"/>
      <c r="J15" s="38"/>
      <c r="K15" s="38"/>
    </row>
    <row r="16" spans="1:20" ht="20.100000000000001" customHeight="1"/>
    <row r="17" spans="2:11" ht="20.100000000000001" customHeight="1">
      <c r="B17" s="512" t="s">
        <v>789</v>
      </c>
      <c r="C17" s="512"/>
      <c r="D17" s="512"/>
      <c r="E17" s="512"/>
      <c r="F17" s="512"/>
      <c r="G17" s="512"/>
      <c r="H17" s="512"/>
      <c r="I17" s="512"/>
      <c r="J17" s="512"/>
      <c r="K17" s="512"/>
    </row>
    <row r="18" spans="2:11" ht="20.100000000000001" customHeight="1">
      <c r="B18" s="512" t="str">
        <f>IF(J3&lt;&gt;"","ＴＲ・ＦＷ・多能工化研修" &amp; VLOOKUP(J3,リスト!G4:H8,2,FALSE),"")</f>
        <v/>
      </c>
      <c r="C18" s="512"/>
      <c r="D18" s="512"/>
      <c r="E18" s="512"/>
      <c r="F18" s="512"/>
      <c r="G18" s="512"/>
      <c r="H18" s="512"/>
      <c r="I18" s="512"/>
      <c r="J18" s="512"/>
      <c r="K18" s="512"/>
    </row>
    <row r="19" spans="2:11" ht="20.100000000000001" customHeight="1"/>
    <row r="20" spans="2:11" ht="20.100000000000001" customHeight="1">
      <c r="B20" t="s">
        <v>21</v>
      </c>
    </row>
    <row r="21" spans="2:11" ht="18" customHeight="1"/>
    <row r="22" spans="2:11" ht="18" customHeight="1">
      <c r="B22" s="513" t="s">
        <v>22</v>
      </c>
      <c r="C22" s="513"/>
      <c r="D22" s="513"/>
      <c r="E22" s="513"/>
      <c r="F22" s="513"/>
      <c r="G22" s="513"/>
      <c r="H22" s="513"/>
      <c r="I22" s="513"/>
      <c r="J22" s="513"/>
      <c r="K22" s="513"/>
    </row>
    <row r="23" spans="2:11" ht="18" customHeight="1"/>
    <row r="24" spans="2:11" ht="18" customHeight="1">
      <c r="B24" s="36" t="s">
        <v>422</v>
      </c>
      <c r="C24" s="319" t="s">
        <v>8</v>
      </c>
      <c r="D24" s="435" t="s">
        <v>291</v>
      </c>
      <c r="E24" s="510" t="str">
        <f>B18</f>
        <v/>
      </c>
      <c r="F24" s="510"/>
      <c r="G24" s="510"/>
      <c r="H24" s="510"/>
      <c r="I24" s="510"/>
      <c r="J24" s="510"/>
      <c r="K24" s="511"/>
    </row>
    <row r="25" spans="2:11" ht="18" customHeight="1">
      <c r="B25" s="66" t="s">
        <v>29</v>
      </c>
      <c r="C25" s="319" t="s">
        <v>8</v>
      </c>
      <c r="D25" s="435" t="s">
        <v>292</v>
      </c>
      <c r="E25" s="510" t="s">
        <v>289</v>
      </c>
      <c r="F25" s="510"/>
      <c r="G25" s="510"/>
      <c r="H25" s="510"/>
      <c r="I25" s="510"/>
      <c r="J25" s="510"/>
      <c r="K25" s="511"/>
    </row>
    <row r="26" spans="2:11" ht="18" customHeight="1">
      <c r="B26" s="66" t="s">
        <v>29</v>
      </c>
      <c r="C26" s="319" t="s">
        <v>8</v>
      </c>
      <c r="D26" s="435" t="s">
        <v>293</v>
      </c>
      <c r="E26" s="510" t="s">
        <v>256</v>
      </c>
      <c r="F26" s="510"/>
      <c r="G26" s="510"/>
      <c r="H26" s="510"/>
      <c r="I26" s="510"/>
      <c r="J26" s="510"/>
      <c r="K26" s="511"/>
    </row>
    <row r="27" spans="2:11" ht="18" customHeight="1">
      <c r="B27" s="36" t="str">
        <f>IF(OR('2-4(技術習得費)'!F9&lt;&gt;"",'2-4(技術習得費)'!F15&lt;&gt;"",'2-4(技術習得費)'!F21&lt;&gt;"",'2-4(技術習得費)'!F27&lt;&gt;""),"○","")</f>
        <v/>
      </c>
      <c r="C27" s="319" t="s">
        <v>8</v>
      </c>
      <c r="D27" s="435" t="s">
        <v>294</v>
      </c>
      <c r="E27" s="510" t="s">
        <v>290</v>
      </c>
      <c r="F27" s="510"/>
      <c r="G27" s="510"/>
      <c r="H27" s="510"/>
      <c r="I27" s="510"/>
      <c r="J27" s="510"/>
      <c r="K27" s="511"/>
    </row>
    <row r="28" spans="2:11" ht="18" customHeight="1">
      <c r="B28" s="36" t="str">
        <f>IF(OR('2-5(社保等)'!G10&lt;&gt;"",'2-5(社保等)'!G16&lt;&gt;"",'2-5(社保等)'!G22&lt;&gt;""),"○","")</f>
        <v/>
      </c>
      <c r="C28" s="319" t="s">
        <v>8</v>
      </c>
      <c r="D28" s="435" t="s">
        <v>295</v>
      </c>
      <c r="E28" s="510" t="s">
        <v>303</v>
      </c>
      <c r="F28" s="510"/>
      <c r="G28" s="510"/>
      <c r="H28" s="510"/>
      <c r="I28" s="510"/>
      <c r="J28" s="510"/>
      <c r="K28" s="511"/>
    </row>
    <row r="29" spans="2:11" ht="18" customHeight="1">
      <c r="B29" s="36" t="str">
        <f>IF(OR('2-6(住宅・環境費)'!F10&lt;&gt;"",'2-6(住宅・環境費)'!F16&lt;&gt;"",'2-6(住宅・環境費)'!F26&lt;&gt;"",'2-6(住宅・環境費)'!F28&lt;&gt;"",'2-6(住宅・環境費)'!F30&lt;&gt;""),"○","")</f>
        <v/>
      </c>
      <c r="C29" s="319" t="s">
        <v>8</v>
      </c>
      <c r="D29" s="435" t="s">
        <v>296</v>
      </c>
      <c r="E29" s="510" t="s">
        <v>304</v>
      </c>
      <c r="F29" s="510"/>
      <c r="G29" s="510"/>
      <c r="H29" s="510"/>
      <c r="I29" s="510"/>
      <c r="J29" s="510"/>
      <c r="K29" s="511"/>
    </row>
    <row r="30" spans="2:11" ht="18" customHeight="1">
      <c r="B30" s="36" t="str">
        <f>IF(OR('2-7(TR・FW1資材費)'!G17&lt;&gt;"",'2-7(TR・FW1資材費)'!N17&lt;&gt;""),"○","")</f>
        <v/>
      </c>
      <c r="C30" s="319" t="s">
        <v>8</v>
      </c>
      <c r="D30" s="435" t="s">
        <v>297</v>
      </c>
      <c r="E30" s="510" t="s">
        <v>305</v>
      </c>
      <c r="F30" s="510"/>
      <c r="G30" s="510"/>
      <c r="H30" s="510"/>
      <c r="I30" s="510"/>
      <c r="J30" s="510"/>
      <c r="K30" s="511"/>
    </row>
    <row r="31" spans="2:11" ht="18" customHeight="1">
      <c r="B31" s="36" t="str">
        <f>IF('2-8(FW1研修準備費)'!G16&lt;&gt;"","○","")</f>
        <v/>
      </c>
      <c r="C31" s="319" t="s">
        <v>8</v>
      </c>
      <c r="D31" s="435" t="s">
        <v>298</v>
      </c>
      <c r="E31" s="510" t="s">
        <v>306</v>
      </c>
      <c r="F31" s="510"/>
      <c r="G31" s="510"/>
      <c r="H31" s="510"/>
      <c r="I31" s="510"/>
      <c r="J31" s="510"/>
      <c r="K31" s="511"/>
    </row>
    <row r="32" spans="2:11" ht="18" customHeight="1">
      <c r="B32" s="36" t="str">
        <f>IF(OR('2-9(FW安全装備)'!G17&lt;&gt;"",'2-9(FW安全装備)'!N17&lt;&gt;"",'2-9(FW安全装備)'!U17&lt;&gt;""),"○","")</f>
        <v/>
      </c>
      <c r="C32" s="319" t="s">
        <v>8</v>
      </c>
      <c r="D32" s="435" t="s">
        <v>299</v>
      </c>
      <c r="E32" s="510" t="s">
        <v>259</v>
      </c>
      <c r="F32" s="510"/>
      <c r="G32" s="510"/>
      <c r="H32" s="510"/>
      <c r="I32" s="510"/>
      <c r="J32" s="510"/>
      <c r="K32" s="511"/>
    </row>
    <row r="33" spans="2:18" ht="18" customHeight="1">
      <c r="B33" s="36" t="s">
        <v>435</v>
      </c>
      <c r="C33" s="319" t="s">
        <v>8</v>
      </c>
      <c r="D33" s="435" t="s">
        <v>300</v>
      </c>
      <c r="E33" s="510" t="s">
        <v>307</v>
      </c>
      <c r="F33" s="510"/>
      <c r="G33" s="510"/>
      <c r="H33" s="510"/>
      <c r="I33" s="510"/>
      <c r="J33" s="510"/>
      <c r="K33" s="511"/>
      <c r="N33" s="515" t="s">
        <v>910</v>
      </c>
      <c r="O33" s="515"/>
      <c r="P33" s="515"/>
      <c r="Q33" s="515"/>
    </row>
    <row r="34" spans="2:18" ht="18" customHeight="1">
      <c r="B34" s="36" t="s">
        <v>420</v>
      </c>
      <c r="C34" s="319" t="s">
        <v>8</v>
      </c>
      <c r="D34" s="435" t="s">
        <v>301</v>
      </c>
      <c r="E34" s="510" t="s">
        <v>308</v>
      </c>
      <c r="F34" s="510"/>
      <c r="G34" s="510"/>
      <c r="H34" s="510"/>
      <c r="I34" s="510"/>
      <c r="J34" s="510"/>
      <c r="K34" s="511"/>
      <c r="N34" s="515" t="s">
        <v>911</v>
      </c>
      <c r="O34" s="515"/>
      <c r="P34" s="515"/>
      <c r="Q34" s="515"/>
      <c r="R34" s="437"/>
    </row>
    <row r="35" spans="2:18" ht="18" customHeight="1">
      <c r="B35" s="36" t="s">
        <v>29</v>
      </c>
      <c r="C35" s="319" t="s">
        <v>8</v>
      </c>
      <c r="D35" s="435" t="s">
        <v>302</v>
      </c>
      <c r="E35" s="510" t="s">
        <v>309</v>
      </c>
      <c r="F35" s="510"/>
      <c r="G35" s="510"/>
      <c r="H35" s="510"/>
      <c r="I35" s="510"/>
      <c r="J35" s="510"/>
      <c r="K35" s="511"/>
      <c r="N35" s="515" t="s">
        <v>912</v>
      </c>
      <c r="O35" s="515"/>
      <c r="P35" s="515"/>
      <c r="Q35" s="515"/>
    </row>
    <row r="36" spans="2:18" ht="18" customHeight="1">
      <c r="B36" s="36" t="str">
        <f>IF(COUNTA('2-13【多能工化】造林（研修生・技術習得費）'!$E$10:$E$14)=0,"","○")</f>
        <v/>
      </c>
      <c r="C36" s="319" t="s">
        <v>8</v>
      </c>
      <c r="D36" s="435" t="s">
        <v>538</v>
      </c>
      <c r="E36" s="510" t="s">
        <v>791</v>
      </c>
      <c r="F36" s="510"/>
      <c r="G36" s="510"/>
      <c r="H36" s="510"/>
      <c r="I36" s="510"/>
      <c r="J36" s="510"/>
      <c r="K36" s="511"/>
      <c r="N36" s="515" t="s">
        <v>913</v>
      </c>
      <c r="O36" s="515"/>
      <c r="P36" s="515"/>
      <c r="Q36" s="515"/>
    </row>
    <row r="37" spans="2:18" ht="18" customHeight="1">
      <c r="B37" s="36" t="str">
        <f>IF(COUNTA('2-13【多能工化】造林（研修生・技術習得費）'!$E$10:$E$14)=0,"","○")</f>
        <v/>
      </c>
      <c r="C37" s="319" t="s">
        <v>8</v>
      </c>
      <c r="D37" s="435" t="s">
        <v>539</v>
      </c>
      <c r="E37" s="510" t="s">
        <v>792</v>
      </c>
      <c r="F37" s="510"/>
      <c r="G37" s="510"/>
      <c r="H37" s="510"/>
      <c r="I37" s="510"/>
      <c r="J37" s="510"/>
      <c r="K37" s="511"/>
    </row>
    <row r="38" spans="2:18" ht="18" customHeight="1">
      <c r="B38" s="36" t="str">
        <f>IF(COUNTA('2-15【多能工化】伐採等（研修生・作業工程）'!$E$10:$E$14)=0,"","○")</f>
        <v/>
      </c>
      <c r="C38" s="319" t="s">
        <v>8</v>
      </c>
      <c r="D38" s="435" t="s">
        <v>540</v>
      </c>
      <c r="E38" s="510" t="s">
        <v>793</v>
      </c>
      <c r="F38" s="510"/>
      <c r="G38" s="510"/>
      <c r="H38" s="510"/>
      <c r="I38" s="510"/>
      <c r="J38" s="510"/>
      <c r="K38" s="511"/>
    </row>
    <row r="39" spans="2:18" ht="18" customHeight="1">
      <c r="B39" s="36" t="str">
        <f>IF(COUNTA('2-15【多能工化】伐採等（研修生・作業工程）'!$E$10:$E$14)=0,"","○")</f>
        <v/>
      </c>
      <c r="C39" s="319" t="s">
        <v>8</v>
      </c>
      <c r="D39" s="435" t="s">
        <v>738</v>
      </c>
      <c r="E39" s="510" t="s">
        <v>794</v>
      </c>
      <c r="F39" s="510"/>
      <c r="G39" s="510"/>
      <c r="H39" s="510"/>
      <c r="I39" s="510"/>
      <c r="J39" s="510"/>
      <c r="K39" s="511"/>
    </row>
    <row r="40" spans="2:18" ht="18" hidden="1" customHeight="1">
      <c r="B40" s="36" t="str">
        <f>IF(AND($J$3="実績報告書（上期）",'2-17_TR多能工化研修(R6補正)助成金請求書【上期】'!E29&gt;0),"○","")</f>
        <v/>
      </c>
      <c r="C40" s="319" t="s">
        <v>8</v>
      </c>
      <c r="D40" s="435" t="s">
        <v>739</v>
      </c>
      <c r="E40" s="510" t="s">
        <v>900</v>
      </c>
      <c r="F40" s="510"/>
      <c r="G40" s="510"/>
      <c r="H40" s="510"/>
      <c r="I40" s="510"/>
      <c r="J40" s="510"/>
      <c r="K40" s="511"/>
    </row>
    <row r="41" spans="2:18" ht="18" hidden="1" customHeight="1">
      <c r="B41" s="36" t="str">
        <f>IF(AND($J$3="実績報告書（上期）",'2-18_FW研修 助成金請求書【上期】'!E29&gt;0),"○","")</f>
        <v/>
      </c>
      <c r="C41" s="319" t="s">
        <v>8</v>
      </c>
      <c r="D41" s="435" t="s">
        <v>740</v>
      </c>
      <c r="E41" s="510" t="s">
        <v>667</v>
      </c>
      <c r="F41" s="510"/>
      <c r="G41" s="510"/>
      <c r="H41" s="510"/>
      <c r="I41" s="510"/>
      <c r="J41" s="510"/>
      <c r="K41" s="511"/>
    </row>
    <row r="42" spans="2:18" ht="18" hidden="1" customHeight="1">
      <c r="B42" s="36" t="str">
        <f>IF(AND($J$3="実績報告書（年間）",'2-19_TR多能工化研修(R6補正)助成金請求書【年間】'!G30&gt;0),"○","")</f>
        <v/>
      </c>
      <c r="C42" s="319" t="s">
        <v>8</v>
      </c>
      <c r="D42" s="435" t="s">
        <v>741</v>
      </c>
      <c r="E42" s="510" t="s">
        <v>901</v>
      </c>
      <c r="F42" s="510"/>
      <c r="G42" s="510"/>
      <c r="H42" s="510"/>
      <c r="I42" s="510"/>
      <c r="J42" s="510"/>
      <c r="K42" s="511"/>
    </row>
    <row r="43" spans="2:18" ht="18" customHeight="1">
      <c r="B43" s="36" t="str">
        <f>IF(AND($J$3="実績報告書（年間）",'2-20_FW研修 助成金請求書【年間】'!G30&gt;0),"○","")</f>
        <v/>
      </c>
      <c r="C43" s="319" t="s">
        <v>8</v>
      </c>
      <c r="D43" s="435" t="s">
        <v>742</v>
      </c>
      <c r="E43" s="510" t="s">
        <v>702</v>
      </c>
      <c r="F43" s="510"/>
      <c r="G43" s="510"/>
      <c r="H43" s="510"/>
      <c r="I43" s="510"/>
      <c r="J43" s="510"/>
      <c r="K43" s="511"/>
    </row>
    <row r="44" spans="2:18" ht="18" customHeight="1">
      <c r="D44" s="5"/>
    </row>
    <row r="45" spans="2:18" ht="18" customHeight="1">
      <c r="D45" s="5"/>
      <c r="K45" s="37" t="s">
        <v>217</v>
      </c>
    </row>
    <row r="46" spans="2:18" ht="18" customHeight="1">
      <c r="B46" s="509" t="s">
        <v>564</v>
      </c>
      <c r="C46" s="509"/>
      <c r="D46" s="509"/>
      <c r="E46" s="509"/>
      <c r="F46" s="509"/>
      <c r="G46" s="509"/>
      <c r="H46" s="509"/>
      <c r="I46" s="509"/>
      <c r="J46" s="509"/>
      <c r="K46" s="509"/>
    </row>
    <row r="47" spans="2:18" ht="18" customHeight="1">
      <c r="B47" s="509" t="str">
        <f>"②発信日付は 『 研修生数登録通知書 』 の日付から"&amp;TEXT(リスト!C75,"ggge年m月d日")&amp;"までの期間です。"</f>
        <v>②発信日付は 『 研修生数登録通知書 』 の日付から令和8年2月15日までの期間です。</v>
      </c>
      <c r="C47" s="509"/>
      <c r="D47" s="509"/>
      <c r="E47" s="509"/>
      <c r="F47" s="509"/>
      <c r="G47" s="509"/>
      <c r="H47" s="509"/>
      <c r="I47" s="509"/>
      <c r="J47" s="509"/>
      <c r="K47" s="509"/>
    </row>
  </sheetData>
  <sheetProtection algorithmName="SHA-512" hashValue="+MH3m9t9aT3QZEhczQdTcdHkzUVCxbjJcZN4lDrunLyz09Q6SWQMovrPl+XsZovNGog0XtluRhx1P+WrgdrZAQ==" saltValue="Qqn3xF7PSdWm5BYxJlDPVg==" spinCount="100000" sheet="1" objects="1" scenarios="1"/>
  <customSheetViews>
    <customSheetView guid="{76F1C708-D4F6-4FB5-9F5B-3EE58D925F2F}" showPageBreaks="1" hiddenRows="1" view="pageBreakPreview">
      <selection activeCell="C12" sqref="C12"/>
      <pageMargins left="0.78740157480314965" right="0.39370078740157483" top="0.39370078740157483" bottom="0.39370078740157483" header="0.19685039370078741" footer="0.19685039370078741"/>
      <pageSetup paperSize="9" orientation="portrait" r:id="rId1"/>
    </customSheetView>
  </customSheetViews>
  <mergeCells count="39">
    <mergeCell ref="N36:Q36"/>
    <mergeCell ref="N33:Q33"/>
    <mergeCell ref="N34:Q34"/>
    <mergeCell ref="N35:Q35"/>
    <mergeCell ref="E39:K39"/>
    <mergeCell ref="J11:K11"/>
    <mergeCell ref="B17:K17"/>
    <mergeCell ref="B22:K22"/>
    <mergeCell ref="B18:K18"/>
    <mergeCell ref="H11:I11"/>
    <mergeCell ref="E27:K27"/>
    <mergeCell ref="H13:K13"/>
    <mergeCell ref="E28:K28"/>
    <mergeCell ref="E25:K25"/>
    <mergeCell ref="E24:K24"/>
    <mergeCell ref="E26:K26"/>
    <mergeCell ref="B47:K47"/>
    <mergeCell ref="E29:K29"/>
    <mergeCell ref="E41:K41"/>
    <mergeCell ref="E43:K43"/>
    <mergeCell ref="E40:K40"/>
    <mergeCell ref="E35:K35"/>
    <mergeCell ref="E31:K31"/>
    <mergeCell ref="E42:K42"/>
    <mergeCell ref="E34:K34"/>
    <mergeCell ref="E33:K33"/>
    <mergeCell ref="B46:K46"/>
    <mergeCell ref="E32:K32"/>
    <mergeCell ref="E30:K30"/>
    <mergeCell ref="E36:K36"/>
    <mergeCell ref="E37:K37"/>
    <mergeCell ref="E38:K38"/>
    <mergeCell ref="A1:C1"/>
    <mergeCell ref="J3:K3"/>
    <mergeCell ref="J4:K4"/>
    <mergeCell ref="J5:K5"/>
    <mergeCell ref="H10:K10"/>
    <mergeCell ref="J6:K6"/>
    <mergeCell ref="F10:G10"/>
  </mergeCells>
  <phoneticPr fontId="2"/>
  <conditionalFormatting sqref="F11">
    <cfRule type="expression" dxfId="202" priority="2" stopIfTrue="1">
      <formula>$H$11&lt;&gt;""</formula>
    </cfRule>
  </conditionalFormatting>
  <conditionalFormatting sqref="F10:G10">
    <cfRule type="expression" dxfId="201" priority="3" stopIfTrue="1">
      <formula>$H$10&lt;&gt;""</formula>
    </cfRule>
  </conditionalFormatting>
  <conditionalFormatting sqref="G11">
    <cfRule type="expression" dxfId="200" priority="1" stopIfTrue="1">
      <formula>$J$11&lt;&gt;""</formula>
    </cfRule>
  </conditionalFormatting>
  <conditionalFormatting sqref="H11:I11">
    <cfRule type="expression" dxfId="199" priority="5" stopIfTrue="1">
      <formula>$H$11=""</formula>
    </cfRule>
  </conditionalFormatting>
  <conditionalFormatting sqref="H10:K10">
    <cfRule type="expression" dxfId="198" priority="6" stopIfTrue="1">
      <formula>$H$10=""</formula>
    </cfRule>
  </conditionalFormatting>
  <conditionalFormatting sqref="J3:K5 I15:K15">
    <cfRule type="expression" dxfId="197" priority="8" stopIfTrue="1">
      <formula>I3=""</formula>
    </cfRule>
  </conditionalFormatting>
  <conditionalFormatting sqref="J5:K5">
    <cfRule type="expression" dxfId="196" priority="9" stopIfTrue="1">
      <formula>AND(J5&gt;=44927,J5&lt;=45291)</formula>
    </cfRule>
    <cfRule type="expression" dxfId="195" priority="10" stopIfTrue="1">
      <formula>AND(J5&gt;=44562,J5&lt;=44926)</formula>
    </cfRule>
  </conditionalFormatting>
  <conditionalFormatting sqref="J6:K6">
    <cfRule type="expression" dxfId="194" priority="7" stopIfTrue="1">
      <formula>J6=""</formula>
    </cfRule>
  </conditionalFormatting>
  <conditionalFormatting sqref="J11:K11">
    <cfRule type="expression" dxfId="193" priority="4" stopIfTrue="1">
      <formula>$J$11=""</formula>
    </cfRule>
  </conditionalFormatting>
  <dataValidations count="7">
    <dataValidation type="custom" operator="equal" allowBlank="1" showInputMessage="1" showErrorMessage="1" error="経営体名は全角25文字以内で入力してください。_x000a_※空白（スペース）も全角で入力してください。" sqref="H10:K10" xr:uid="{00000000-0002-0000-0100-000000000000}">
      <formula1>AND(LENB(H10)&lt;=50,H10=DBCS(H10))</formula1>
    </dataValidation>
    <dataValidation type="custom" allowBlank="1" showInputMessage="1" showErrorMessage="1" error="役職は全角20文字以内で入力してください。_x000a_※空白（スペース）も全角で入力してください。" sqref="H11:I11" xr:uid="{00000000-0002-0000-0100-000001000000}">
      <formula1>AND(LENB(H11)&lt;=40,H11=DBCS(H11))</formula1>
    </dataValidation>
    <dataValidation type="custom" allowBlank="1" showInputMessage="1" showErrorMessage="1" error="代表者名は全角20文字以内で入力してください。_x000a_※空白（スペース）も全角で入力してください。" sqref="J11:K11" xr:uid="{00000000-0002-0000-0100-000002000000}">
      <formula1>AND(LENB(J11)&lt;=40,J11=DBCS(J11))</formula1>
    </dataValidation>
    <dataValidation type="list" allowBlank="1" showInputMessage="1" showErrorMessage="1" error="リストから選択してください。" sqref="J15" xr:uid="{00000000-0002-0000-0100-000003000000}">
      <formula1>INDIRECT("リスト!$O$4:$O$10")</formula1>
    </dataValidation>
    <dataValidation type="list" allowBlank="1" showInputMessage="1" showErrorMessage="1" error="リストから選択してください。" sqref="I15" xr:uid="{00000000-0002-0000-0100-000004000000}">
      <formula1>INDIRECT("リスト!$K$4:$K$50")</formula1>
    </dataValidation>
    <dataValidation type="list" allowBlank="1" showInputMessage="1" showErrorMessage="1" sqref="J3:K3" xr:uid="{00000000-0002-0000-0100-000005000000}">
      <formula1>INDIRECT("リスト!$G$4:$G$8")</formula1>
    </dataValidation>
    <dataValidation type="custom" imeMode="disabled" allowBlank="1" showInputMessage="1" showErrorMessage="1" error="受付番号は3桁の半角数字（ 001 ～ 100 ）で入力してください。" sqref="K15" xr:uid="{00000000-0002-0000-0100-000006000000}">
      <formula1>AND(ISNUMBER(INT(K15)),INT(K15)&gt;=1,INT(K15)&lt;=100,LENB(K15)=3)</formula1>
    </dataValidation>
  </dataValidations>
  <hyperlinks>
    <hyperlink ref="D25" location="'2-2(基本)'!B1" display="2-2" xr:uid="{00000000-0004-0000-0100-000000000000}"/>
    <hyperlink ref="E25:K25" location="'2-2(基本)'!B1" display="研修生リスト（基本情報）" xr:uid="{00000000-0004-0000-0100-000001000000}"/>
    <hyperlink ref="D26" location="'2-3(詳細)'!B1" display="2-3" xr:uid="{00000000-0004-0000-0100-000002000000}"/>
    <hyperlink ref="E26:K26" location="'2-3(詳細)'!B1" display="研修生リスト（詳細情報）" xr:uid="{00000000-0004-0000-0100-000003000000}"/>
    <hyperlink ref="D27" location="'2-4(技術習得費)'!B1" display="2-4" xr:uid="{00000000-0004-0000-0100-000004000000}"/>
    <hyperlink ref="E27:K27" location="'2-4(技術習得費)'!B1" display="技術習得推進費明細" xr:uid="{00000000-0004-0000-0100-000005000000}"/>
    <hyperlink ref="E28:K28" location="'2-5(社保等)'!B1" display="就業環境整備費明細（社会保険等助成）" xr:uid="{00000000-0004-0000-0100-000006000000}"/>
    <hyperlink ref="D28" location="'2-5(社保等)'!B1" display="2-5" xr:uid="{00000000-0004-0000-0100-000007000000}"/>
    <hyperlink ref="D29" location="'2-6(住宅・環境費)'!B1" display="2-6" xr:uid="{00000000-0004-0000-0100-000008000000}"/>
    <hyperlink ref="E29:K29" location="'2-6(住宅・環境費)'!B1" display="雇用促進支援費・研修環境整備費明細（住宅手当助成）" xr:uid="{00000000-0004-0000-0100-000009000000}"/>
    <hyperlink ref="E30:K30" location="'2-7(TR・FW1資材費)'!B1" display="資材費明細" xr:uid="{00000000-0004-0000-0100-00000A000000}"/>
    <hyperlink ref="D30" location="'2-7(TR・FW1資材費)'!B1" display="2-7" xr:uid="{00000000-0004-0000-0100-00000B000000}"/>
    <hyperlink ref="D31" location="'2-8(FW1研修準備費)'!B1" display="2-8" xr:uid="{00000000-0004-0000-0100-00000C000000}"/>
    <hyperlink ref="E31:K31" location="'2-8(FW1研修準備費)'!B1" display="研修準備費明細" xr:uid="{00000000-0004-0000-0100-00000D000000}"/>
    <hyperlink ref="E32:K32" location="'2-9(FW安全装備)'!B1" display="安全向上対策費明細" xr:uid="{00000000-0004-0000-0100-00000E000000}"/>
    <hyperlink ref="D32" location="'2-9(FW安全装備)'!B1" display="2-9" xr:uid="{00000000-0004-0000-0100-00000F000000}"/>
    <hyperlink ref="D33" location="'2-10(指導員)'!B1" display="2-10" xr:uid="{00000000-0004-0000-0100-000010000000}"/>
    <hyperlink ref="E33:K33" location="'2-10(指導員)'!B1" display="指導員リスト" xr:uid="{00000000-0004-0000-0100-000011000000}"/>
    <hyperlink ref="D34" location="'2-11(研修内容)'!B1" display="2-11" xr:uid="{00000000-0004-0000-0100-000012000000}"/>
    <hyperlink ref="E34:K34" location="'2-11(研修内容)'!B1" display="実地研修の内容" xr:uid="{00000000-0004-0000-0100-000013000000}"/>
    <hyperlink ref="E35:K35" location="'2-12(積算表)'!B1" display="助成額積算表" xr:uid="{00000000-0004-0000-0100-000014000000}"/>
    <hyperlink ref="D35" location="'2-12(積算表)'!B1" display="2-12" xr:uid="{00000000-0004-0000-0100-000015000000}"/>
    <hyperlink ref="E36:K36" location="'2-13【多能工化】造林（研修生・技術習得費）'!B1" display="【多能工化（造林）】研修生リスト・技術習得推進費明細" xr:uid="{00000000-0004-0000-0100-000016000000}"/>
    <hyperlink ref="D36" location="'2-13【多能工化】造林（研修生・技術習得費）'!B1" display="2-13" xr:uid="{00000000-0004-0000-0100-000017000000}"/>
    <hyperlink ref="D37" location="'2-14【多能工化】造林（作業面積）'!B1" display="2-14" xr:uid="{00000000-0004-0000-0100-000018000000}"/>
    <hyperlink ref="E37:K37" location="'2-14【多能工化】造林（作業面積）'!B1" display="【多能工化（造林）】作業面積" xr:uid="{00000000-0004-0000-0100-000019000000}"/>
    <hyperlink ref="E38:K38" location="'2-15【多能工化】伐採等（研修生・作業工程）'!B1" display="【多能工化（伐採等）】研修生リスト・対象区分・作業工程" xr:uid="{00000000-0004-0000-0100-00001A000000}"/>
    <hyperlink ref="D38" location="'2-15【多能工化】伐採等（研修生・作業工程）'!B1" display="2-15" xr:uid="{00000000-0004-0000-0100-00001B000000}"/>
    <hyperlink ref="D39" location="'2-16【多能工化】伐採等（技術習得費・講習費）'!B1" display="2-16" xr:uid="{00000000-0004-0000-0100-00001C000000}"/>
    <hyperlink ref="E39:K39" location="'2-16【多能工化】伐採等（技術習得費・講習費）'!B1" display="【多能工化（伐採等）】技術習得推進費・技能講習等受講費明細" xr:uid="{00000000-0004-0000-0100-00001D000000}"/>
    <hyperlink ref="D40" location="'2-17_TR多能工化研修(R5補正)助成金請求書【上期】'!B1" display="2-17" xr:uid="{00000000-0004-0000-0100-00001E000000}"/>
    <hyperlink ref="E40:K40" location="'2-17_TR多能工化研修(R5補正)助成金請求書【上期】'!B1" display="ＴＲ・多能工化研修(Ｒ５補正) 助成金請求書【上期】" xr:uid="{00000000-0004-0000-0100-00001F000000}"/>
    <hyperlink ref="D41" location="'2-18_FW研修 助成金請求書【上期】'!B1" display="2-18" xr:uid="{00000000-0004-0000-0100-000020000000}"/>
    <hyperlink ref="E41:K41" location="'2-18_FW研修 助成金請求書【上期】'!B1" display="ＦＷ研修 助成金請求書【上期】" xr:uid="{00000000-0004-0000-0100-000021000000}"/>
    <hyperlink ref="D42" location="'2-19_TR多能工化研修(R5補正)助成金請求書【年間】'!B1" display="2-19" xr:uid="{00000000-0004-0000-0100-000022000000}"/>
    <hyperlink ref="E42:K42" location="'2-19_TR多能工化研修(R5補正)助成金請求書【年間】'!B1" display="ＴＲ・多能工化研修(Ｒ５補正) 助成金請求書【年間】" xr:uid="{00000000-0004-0000-0100-000023000000}"/>
    <hyperlink ref="E43:K43" location="'2-20_FW研修 助成金請求書【年間】'!B1" display="ＦＷ研修 助成金請求書【年間】" xr:uid="{00000000-0004-0000-0100-000024000000}"/>
    <hyperlink ref="D43" location="'2-20_FW研修 助成金請求書【年間】'!B1" display="2-20" xr:uid="{00000000-0004-0000-0100-000025000000}"/>
    <hyperlink ref="N33:Q33" location="FW研修生離脱届!B1" display="・様式11　FW研修離脱届" xr:uid="{00000000-0004-0000-0100-000026000000}"/>
    <hyperlink ref="N34:Q34" location="FW研修中止届!A1" display="・様式13　FW研修中止届" xr:uid="{00000000-0004-0000-0100-000027000000}"/>
    <hyperlink ref="N35:Q35" location="TR多能工化研修中止届!A1" display="・様式18　TR多能工化研修中止届" xr:uid="{00000000-0004-0000-0100-000028000000}"/>
    <hyperlink ref="N36:Q36" location="日数減少理由書!A1" display="・様式14　研修日数減少理由書" xr:uid="{00000000-0004-0000-0100-000029000000}"/>
    <hyperlink ref="A1:C1" location="'2-1(表紙)'!D24" display="様式２－１" xr:uid="{00000000-0004-0000-0100-00002A000000}"/>
    <hyperlink ref="D24:K24" location="'2-1(表紙)'!A1" display="2-1" xr:uid="{00000000-0004-0000-0100-00002B000000}"/>
  </hyperlinks>
  <pageMargins left="0.78740157480314965" right="0.39370078740157483" top="0.39370078740157483" bottom="0.39370078740157483" header="0.19685039370078741" footer="0.19685039370078741"/>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date" allowBlank="1" showInputMessage="1" showErrorMessage="1" error="2025/4/17～2026/2/15までの日付を入力してください。" xr:uid="{00000000-0002-0000-0100-000007000000}">
          <x14:formula1>
            <xm:f>リスト!C74</xm:f>
          </x14:formula1>
          <x14:formula2>
            <xm:f>リスト!C75</xm:f>
          </x14:formula2>
          <xm:sqref>J5:K5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theme="5" tint="-0.249977111117893"/>
    <pageSetUpPr fitToPage="1"/>
  </sheetPr>
  <dimension ref="A1:T47"/>
  <sheetViews>
    <sheetView view="pageBreakPreview" zoomScaleNormal="100" zoomScaleSheetLayoutView="100" workbookViewId="0">
      <selection activeCell="B1" sqref="B1:C1"/>
    </sheetView>
  </sheetViews>
  <sheetFormatPr defaultColWidth="9" defaultRowHeight="13.5" customHeight="1"/>
  <cols>
    <col min="1" max="1" width="3.6640625" customWidth="1"/>
    <col min="2" max="2" width="9.109375" customWidth="1"/>
    <col min="3" max="3" width="10.6640625" customWidth="1"/>
    <col min="4" max="4" width="7.33203125" bestFit="1" customWidth="1"/>
    <col min="5" max="5" width="9.33203125" customWidth="1"/>
    <col min="6" max="6" width="8.6640625" customWidth="1"/>
    <col min="7" max="7" width="4.33203125" customWidth="1"/>
    <col min="8" max="8" width="8.6640625" customWidth="1"/>
    <col min="9" max="9" width="4.33203125" customWidth="1"/>
    <col min="10" max="10" width="8.6640625" customWidth="1"/>
    <col min="11" max="11" width="12.88671875" customWidth="1"/>
    <col min="12" max="12" width="9.109375" customWidth="1"/>
    <col min="13" max="13" width="3.6640625" customWidth="1"/>
  </cols>
  <sheetData>
    <row r="1" spans="1:20" ht="21" customHeight="1">
      <c r="B1" s="906" t="s">
        <v>624</v>
      </c>
      <c r="C1" s="907"/>
      <c r="D1" s="149" t="s">
        <v>969</v>
      </c>
      <c r="F1" s="908" t="str">
        <f>IF($J$2=リスト!$G$7,"","このシートは、"&amp;D1&amp;"の上期実績のみで使用します。")</f>
        <v>このシートは、R7緑の上期実績のみで使用します。</v>
      </c>
      <c r="G1" s="908"/>
      <c r="H1" s="908"/>
      <c r="I1" s="908"/>
      <c r="J1" s="908"/>
      <c r="K1" s="908"/>
      <c r="L1" s="908"/>
      <c r="O1" t="s">
        <v>971</v>
      </c>
    </row>
    <row r="2" spans="1:20" ht="21" customHeight="1">
      <c r="I2" s="43"/>
      <c r="J2" s="909"/>
      <c r="K2" s="909"/>
      <c r="L2" s="909"/>
      <c r="O2" s="5" t="s">
        <v>972</v>
      </c>
    </row>
    <row r="3" spans="1:20" ht="21" customHeight="1">
      <c r="I3" s="43"/>
      <c r="J3" s="614" t="str">
        <f>IF(J2&lt;&gt;"実績報告書（上期）","",IF('2-1(表紙)'!$J$4="","",'2-1(表紙)'!$J$4))</f>
        <v/>
      </c>
      <c r="K3" s="614"/>
      <c r="L3" s="614"/>
    </row>
    <row r="4" spans="1:20" ht="21" customHeight="1">
      <c r="I4" s="43"/>
      <c r="J4" s="910" t="str">
        <f>IF(J2&lt;&gt;"実績報告書（上期）","",IF('2-1(表紙)'!$J$5="","",'2-1(表紙)'!$J$5))</f>
        <v/>
      </c>
      <c r="K4" s="910"/>
      <c r="L4" s="910"/>
    </row>
    <row r="5" spans="1:20" ht="21" customHeight="1"/>
    <row r="6" spans="1:20" ht="24.9" customHeight="1">
      <c r="A6" s="455"/>
      <c r="B6" s="918" t="s">
        <v>968</v>
      </c>
      <c r="C6" s="918"/>
      <c r="D6" s="918"/>
      <c r="E6" s="918"/>
      <c r="F6" s="918"/>
      <c r="G6" s="918"/>
      <c r="H6" s="918"/>
      <c r="I6" s="918"/>
      <c r="J6" s="918"/>
      <c r="K6" s="918"/>
      <c r="L6" s="918"/>
    </row>
    <row r="7" spans="1:20" ht="24.9" customHeight="1">
      <c r="A7" s="455"/>
      <c r="B7" s="919" t="s">
        <v>681</v>
      </c>
      <c r="C7" s="919"/>
      <c r="D7" s="919"/>
      <c r="E7" s="919"/>
      <c r="F7" s="919"/>
      <c r="G7" s="919"/>
      <c r="H7" s="919"/>
      <c r="I7" s="919"/>
      <c r="J7" s="919"/>
      <c r="K7" s="919"/>
      <c r="L7" s="919"/>
    </row>
    <row r="8" spans="1:20" ht="15" customHeight="1"/>
    <row r="9" spans="1:20" ht="15" customHeight="1"/>
    <row r="10" spans="1:20" ht="21" customHeight="1">
      <c r="B10" t="s">
        <v>16</v>
      </c>
      <c r="O10" s="44"/>
      <c r="P10" s="44"/>
      <c r="Q10" s="44"/>
      <c r="R10" s="44"/>
      <c r="S10" s="44"/>
      <c r="T10" s="44"/>
    </row>
    <row r="11" spans="1:20" ht="21" customHeight="1">
      <c r="B11" t="s">
        <v>17</v>
      </c>
      <c r="O11" s="44"/>
      <c r="P11" s="44"/>
      <c r="Q11" s="44"/>
      <c r="R11" s="44"/>
      <c r="S11" s="44"/>
      <c r="T11" s="44"/>
    </row>
    <row r="12" spans="1:20" ht="21" customHeight="1">
      <c r="G12" s="450"/>
      <c r="H12" s="912" t="str">
        <f>IF(J2&lt;&gt;"実績報告書（上期）","",IF('2-1(表紙)'!$H$10="","",$L$14&amp;"_"&amp;'2-1(表紙)'!$H$10))</f>
        <v/>
      </c>
      <c r="I12" s="912"/>
      <c r="J12" s="912"/>
      <c r="K12" s="912"/>
      <c r="L12" s="912"/>
      <c r="O12" s="44"/>
      <c r="P12" s="44"/>
      <c r="Q12" s="44"/>
      <c r="R12" s="44"/>
      <c r="S12" s="44"/>
      <c r="T12" s="44"/>
    </row>
    <row r="13" spans="1:20" ht="21" customHeight="1">
      <c r="G13" s="450"/>
      <c r="H13" s="915" t="str">
        <f>IF(J2&lt;&gt;"実績報告書（上期）","",IF(AND('2-1(表紙)'!$H$11="",'2-1(表紙)'!$J$11=""),"",'2-1(表紙)'!$H$11&amp;"　　"&amp;'2-1(表紙)'!$J$11))</f>
        <v/>
      </c>
      <c r="I13" s="915"/>
      <c r="J13" s="915"/>
      <c r="K13" s="915"/>
      <c r="L13" s="915"/>
    </row>
    <row r="14" spans="1:20" ht="21" customHeight="1">
      <c r="G14" s="450"/>
      <c r="H14" s="450"/>
      <c r="I14" s="450"/>
      <c r="J14" s="450"/>
      <c r="K14" s="451" t="str">
        <f>IF(J2&lt;&gt;"実績報告書（上期）","",IF('2-1(表紙)'!$I$15="","",'2-1(表紙)'!$I$15))</f>
        <v/>
      </c>
      <c r="L14" s="451" t="str">
        <f>IF(J2&lt;&gt;"実績報告書（上期）","",IF('2-1(表紙)'!$K$15="","",'2-1(表紙)'!$K$15))</f>
        <v/>
      </c>
      <c r="O14" s="44"/>
      <c r="P14" s="44"/>
      <c r="Q14" s="44"/>
      <c r="R14" s="44"/>
      <c r="S14" s="44"/>
      <c r="T14" s="44"/>
    </row>
    <row r="15" spans="1:20" ht="21" customHeight="1">
      <c r="B15" t="s">
        <v>184</v>
      </c>
    </row>
    <row r="16" spans="1:20" ht="21" customHeight="1">
      <c r="B16" s="911" t="s">
        <v>22</v>
      </c>
      <c r="C16" s="911"/>
      <c r="D16" s="911"/>
      <c r="E16" s="911"/>
      <c r="F16" s="911"/>
      <c r="G16" s="911"/>
      <c r="H16" s="911"/>
      <c r="I16" s="911"/>
      <c r="J16" s="911"/>
      <c r="K16" s="911"/>
      <c r="L16" s="911"/>
    </row>
    <row r="17" spans="2:11" ht="21" customHeight="1"/>
    <row r="18" spans="2:11" ht="21" hidden="1" customHeight="1"/>
    <row r="19" spans="2:11" ht="21" hidden="1" customHeight="1"/>
    <row r="20" spans="2:11" ht="21" hidden="1" customHeight="1"/>
    <row r="21" spans="2:11" ht="27.9" customHeight="1">
      <c r="B21" s="117" t="s">
        <v>902</v>
      </c>
      <c r="E21" s="889">
        <f>E29</f>
        <v>0</v>
      </c>
      <c r="F21" s="890"/>
      <c r="G21" s="890"/>
      <c r="H21" s="890"/>
      <c r="I21" s="890"/>
      <c r="J21" s="120" t="s">
        <v>904</v>
      </c>
    </row>
    <row r="22" spans="2:11" ht="21" customHeight="1">
      <c r="C22" s="59" t="str">
        <f>IF('2-10(指導員)'!$AB$25&gt;0,"※当年度FLFM研修受講中の指導員が指導を実施しているため修了するまで助成金請求はできません。","")</f>
        <v/>
      </c>
    </row>
    <row r="23" spans="2:11" ht="21" hidden="1" customHeight="1">
      <c r="C23" s="920" t="s">
        <v>786</v>
      </c>
      <c r="D23" s="921"/>
      <c r="E23" s="916"/>
      <c r="F23" s="917"/>
      <c r="G23" s="917"/>
      <c r="H23" s="917"/>
      <c r="I23" s="917"/>
      <c r="J23" s="917"/>
      <c r="K23" s="456" t="s">
        <v>202</v>
      </c>
    </row>
    <row r="24" spans="2:11" ht="21" hidden="1" customHeight="1">
      <c r="C24" s="920" t="s">
        <v>285</v>
      </c>
      <c r="D24" s="921"/>
      <c r="E24" s="916"/>
      <c r="F24" s="917"/>
      <c r="G24" s="917"/>
      <c r="H24" s="917"/>
      <c r="I24" s="917"/>
      <c r="J24" s="917"/>
      <c r="K24" s="456" t="s">
        <v>202</v>
      </c>
    </row>
    <row r="25" spans="2:11" ht="21" customHeight="1">
      <c r="C25" s="508" t="s">
        <v>190</v>
      </c>
      <c r="D25" s="538"/>
      <c r="E25" s="900" t="str">
        <f>IF(J2&lt;&gt;"実績報告書（上期）","",IF('2-10(指導員)'!$AB$25&gt;0,"",IF('2-12(積算表)'!$J$19&lt;&gt;0,'2-12(積算表)'!$J$19,"")))</f>
        <v/>
      </c>
      <c r="F25" s="901"/>
      <c r="G25" s="901"/>
      <c r="H25" s="901"/>
      <c r="I25" s="901"/>
      <c r="J25" s="901"/>
      <c r="K25" s="120" t="s">
        <v>202</v>
      </c>
    </row>
    <row r="26" spans="2:11" ht="21" customHeight="1">
      <c r="C26" s="508" t="s">
        <v>286</v>
      </c>
      <c r="D26" s="538"/>
      <c r="E26" s="900" t="str">
        <f>IF(J2&lt;&gt;"実績報告書（上期）","",IF('2-10(指導員)'!$AB$25&gt;0,"",IF('2-12(積算表)'!$M$19&lt;&gt;0,'2-12(積算表)'!$M$19,"")))</f>
        <v/>
      </c>
      <c r="F26" s="901"/>
      <c r="G26" s="901"/>
      <c r="H26" s="901"/>
      <c r="I26" s="901"/>
      <c r="J26" s="901"/>
      <c r="K26" s="120" t="s">
        <v>202</v>
      </c>
    </row>
    <row r="27" spans="2:11" ht="21" customHeight="1">
      <c r="C27" s="508" t="s">
        <v>287</v>
      </c>
      <c r="D27" s="538"/>
      <c r="E27" s="900" t="str">
        <f>IF(J2&lt;&gt;"実績報告書（上期）","",IF('2-10(指導員)'!$AB$25&gt;0,"",IF('2-12(積算表)'!$P$19&lt;&gt;0,'2-12(積算表)'!$P$19,"")))</f>
        <v/>
      </c>
      <c r="F27" s="901"/>
      <c r="G27" s="901"/>
      <c r="H27" s="901"/>
      <c r="I27" s="901"/>
      <c r="J27" s="901"/>
      <c r="K27" s="120" t="s">
        <v>202</v>
      </c>
    </row>
    <row r="28" spans="2:11" ht="21" customHeight="1">
      <c r="C28" s="508" t="s">
        <v>284</v>
      </c>
      <c r="D28" s="538"/>
      <c r="E28" s="900" t="str">
        <f>IF(J2&lt;&gt;"実績報告書（上期）","",IF('2-10(指導員)'!$AB$25&gt;0,"",IF('2-12(積算表)'!$H$28&lt;&gt;0,'2-12(積算表)'!$H$28,"")))</f>
        <v/>
      </c>
      <c r="F28" s="901"/>
      <c r="G28" s="901"/>
      <c r="H28" s="901"/>
      <c r="I28" s="901"/>
      <c r="J28" s="901"/>
      <c r="K28" s="120" t="s">
        <v>202</v>
      </c>
    </row>
    <row r="29" spans="2:11" ht="21" customHeight="1">
      <c r="C29" s="508" t="s">
        <v>265</v>
      </c>
      <c r="D29" s="538"/>
      <c r="E29" s="898">
        <f>IF(SUM(E23:J28)&lt;&gt;0,SUM(E23:J28),0)</f>
        <v>0</v>
      </c>
      <c r="F29" s="899"/>
      <c r="G29" s="899"/>
      <c r="H29" s="899"/>
      <c r="I29" s="899"/>
      <c r="J29" s="899"/>
      <c r="K29" s="120" t="s">
        <v>202</v>
      </c>
    </row>
    <row r="30" spans="2:11" ht="21" customHeight="1"/>
    <row r="31" spans="2:11" ht="21" customHeight="1">
      <c r="B31" s="117" t="s">
        <v>903</v>
      </c>
    </row>
    <row r="32" spans="2:11" ht="21" customHeight="1">
      <c r="C32" s="508" t="s">
        <v>185</v>
      </c>
      <c r="D32" s="538"/>
      <c r="E32" s="245" t="s">
        <v>484</v>
      </c>
      <c r="F32" s="218"/>
      <c r="G32" s="105" t="s">
        <v>187</v>
      </c>
      <c r="H32" s="218"/>
      <c r="I32" s="105" t="s">
        <v>188</v>
      </c>
      <c r="J32" s="218"/>
      <c r="K32" s="120" t="s">
        <v>189</v>
      </c>
    </row>
    <row r="33" spans="2:12" ht="21" customHeight="1">
      <c r="C33" s="508" t="s">
        <v>186</v>
      </c>
      <c r="D33" s="538"/>
      <c r="E33" s="124">
        <v>6</v>
      </c>
      <c r="F33" s="546" t="s">
        <v>508</v>
      </c>
      <c r="G33" s="546"/>
      <c r="H33" s="454"/>
      <c r="I33" s="309" t="s">
        <v>485</v>
      </c>
      <c r="J33" s="105"/>
      <c r="K33" s="120"/>
    </row>
    <row r="34" spans="2:12" ht="21" customHeight="1"/>
    <row r="35" spans="2:12" ht="21" customHeight="1">
      <c r="B35" s="117" t="s">
        <v>191</v>
      </c>
    </row>
    <row r="36" spans="2:12" ht="21" customHeight="1">
      <c r="C36" s="508" t="s">
        <v>192</v>
      </c>
      <c r="D36" s="538"/>
      <c r="E36" s="891"/>
      <c r="F36" s="892"/>
      <c r="G36" s="892"/>
      <c r="H36" s="892"/>
      <c r="I36" s="892"/>
      <c r="J36" s="892"/>
      <c r="K36" s="893"/>
    </row>
    <row r="37" spans="2:12" ht="21" customHeight="1">
      <c r="C37" s="508" t="s">
        <v>193</v>
      </c>
      <c r="D37" s="538"/>
      <c r="E37" s="891"/>
      <c r="F37" s="892"/>
      <c r="G37" s="892"/>
      <c r="H37" s="892"/>
      <c r="I37" s="892"/>
      <c r="J37" s="892"/>
      <c r="K37" s="893"/>
    </row>
    <row r="38" spans="2:12" ht="21" customHeight="1">
      <c r="C38" s="508" t="s">
        <v>194</v>
      </c>
      <c r="D38" s="538"/>
      <c r="E38" s="516"/>
      <c r="F38" s="517"/>
      <c r="G38" s="517"/>
      <c r="H38" s="517"/>
      <c r="I38" s="517"/>
      <c r="J38" s="517"/>
      <c r="K38" s="518"/>
    </row>
    <row r="39" spans="2:12" ht="21" customHeight="1">
      <c r="C39" s="508" t="s">
        <v>195</v>
      </c>
      <c r="D39" s="538"/>
      <c r="E39" s="891"/>
      <c r="F39" s="892"/>
      <c r="G39" s="892"/>
      <c r="H39" s="892"/>
      <c r="I39" s="892"/>
      <c r="J39" s="892"/>
      <c r="K39" s="893"/>
    </row>
    <row r="40" spans="2:12" ht="50.1" customHeight="1">
      <c r="C40" s="508" t="s">
        <v>196</v>
      </c>
      <c r="D40" s="538"/>
      <c r="E40" s="903"/>
      <c r="F40" s="904"/>
      <c r="G40" s="904"/>
      <c r="H40" s="904"/>
      <c r="I40" s="904"/>
      <c r="J40" s="904"/>
      <c r="K40" s="905"/>
    </row>
    <row r="41" spans="2:12" ht="50.1" customHeight="1">
      <c r="C41" s="508" t="s">
        <v>197</v>
      </c>
      <c r="D41" s="538"/>
      <c r="E41" s="903"/>
      <c r="F41" s="904"/>
      <c r="G41" s="904"/>
      <c r="H41" s="904"/>
      <c r="I41" s="904"/>
      <c r="J41" s="904"/>
      <c r="K41" s="905"/>
    </row>
    <row r="42" spans="2:12" ht="28.35" customHeight="1">
      <c r="C42" s="902" t="s">
        <v>562</v>
      </c>
      <c r="D42" s="902"/>
      <c r="E42" s="902"/>
      <c r="F42" s="902"/>
      <c r="G42" s="902"/>
      <c r="H42" s="902"/>
      <c r="I42" s="902"/>
      <c r="J42" s="902"/>
      <c r="K42" s="902"/>
    </row>
    <row r="43" spans="2:12" ht="21" customHeight="1"/>
    <row r="44" spans="2:12" ht="21" customHeight="1">
      <c r="B44" s="117" t="s">
        <v>210</v>
      </c>
    </row>
    <row r="45" spans="2:12" ht="21" customHeight="1">
      <c r="B45" t="s">
        <v>211</v>
      </c>
    </row>
    <row r="46" spans="2:12" ht="21" customHeight="1">
      <c r="K46" s="37"/>
      <c r="L46" s="117" t="s">
        <v>212</v>
      </c>
    </row>
    <row r="47" spans="2:12" ht="21" customHeight="1">
      <c r="B47" t="s">
        <v>556</v>
      </c>
    </row>
  </sheetData>
  <sheetProtection algorithmName="SHA-512" hashValue="J+d916nl04FeKJxuV6OP4+c4TidumyypwhW+SKJlBtF4JxmqDVeMVGfe/M6iyhweUx18V4z/RCDQOiuD5K1QHA==" saltValue="oSki9PcIbVYembVoNsefdg==" spinCount="100000" sheet="1" objects="1" scenarios="1"/>
  <customSheetViews>
    <customSheetView guid="{76F1C708-D4F6-4FB5-9F5B-3EE58D925F2F}" showPageBreaks="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B1:C1"/>
    <mergeCell ref="J2:L2"/>
    <mergeCell ref="J3:L3"/>
    <mergeCell ref="J4:L4"/>
    <mergeCell ref="H12:L12"/>
    <mergeCell ref="F1:L1"/>
    <mergeCell ref="E25:J25"/>
    <mergeCell ref="B6:L6"/>
    <mergeCell ref="B7:L7"/>
    <mergeCell ref="C23:D23"/>
    <mergeCell ref="C25:D25"/>
    <mergeCell ref="C24:D24"/>
    <mergeCell ref="E24:J24"/>
    <mergeCell ref="E21:I21"/>
    <mergeCell ref="H13:L13"/>
    <mergeCell ref="C36:D36"/>
    <mergeCell ref="C27:D27"/>
    <mergeCell ref="C28:D28"/>
    <mergeCell ref="E36:K36"/>
    <mergeCell ref="E28:J28"/>
    <mergeCell ref="E27:J27"/>
    <mergeCell ref="C29:D29"/>
    <mergeCell ref="C32:D32"/>
    <mergeCell ref="C33:D33"/>
    <mergeCell ref="F33:G33"/>
    <mergeCell ref="C42:K42"/>
    <mergeCell ref="E26:J26"/>
    <mergeCell ref="E23:J23"/>
    <mergeCell ref="C26:D26"/>
    <mergeCell ref="B16:L16"/>
    <mergeCell ref="C41:D41"/>
    <mergeCell ref="C40:D40"/>
    <mergeCell ref="E39:K39"/>
    <mergeCell ref="E40:K40"/>
    <mergeCell ref="E41:K41"/>
    <mergeCell ref="C37:D37"/>
    <mergeCell ref="C38:D38"/>
    <mergeCell ref="C39:D39"/>
    <mergeCell ref="E29:J29"/>
    <mergeCell ref="E37:K37"/>
    <mergeCell ref="E38:K38"/>
  </mergeCells>
  <phoneticPr fontId="9"/>
  <conditionalFormatting sqref="E36:K41">
    <cfRule type="expression" dxfId="73" priority="3" stopIfTrue="1">
      <formula>E36=""</formula>
    </cfRule>
  </conditionalFormatting>
  <conditionalFormatting sqref="F32 J32 H32:H33 E33">
    <cfRule type="expression" dxfId="72" priority="1" stopIfTrue="1">
      <formula>E32=""</formula>
    </cfRule>
  </conditionalFormatting>
  <conditionalFormatting sqref="J2:L4 H12:L12 H13 K14:L14 E25:J29">
    <cfRule type="expression" dxfId="71" priority="4" stopIfTrue="1">
      <formula>E2=""</formula>
    </cfRule>
  </conditionalFormatting>
  <dataValidations count="5">
    <dataValidation type="whole" allowBlank="1" showInputMessage="1" showErrorMessage="1" error="1～12の月数を入力してください。" sqref="H32" xr:uid="{00000000-0002-0000-1300-000000000000}">
      <formula1>1</formula1>
      <formula2>12</formula2>
    </dataValidation>
    <dataValidation type="whole" allowBlank="1" showInputMessage="1" showErrorMessage="1" error="1～31の日数を入力してください。" sqref="J32" xr:uid="{00000000-0002-0000-1300-000001000000}">
      <formula1>1</formula1>
      <formula2>31</formula2>
    </dataValidation>
    <dataValidation imeMode="disabled" allowBlank="1" showInputMessage="1" showErrorMessage="1" sqref="H33 E39:K39" xr:uid="{00000000-0002-0000-1300-000002000000}"/>
    <dataValidation type="list" allowBlank="1" showInputMessage="1" showErrorMessage="1" error="リストから選択してください。" sqref="E38:K38" xr:uid="{00000000-0002-0000-1300-000003000000}">
      <formula1>"普通,当座"</formula1>
    </dataValidation>
    <dataValidation imeMode="fullKatakana" allowBlank="1" showInputMessage="1" showErrorMessage="1" sqref="E40:K40" xr:uid="{00000000-0002-0000-1300-000004000000}"/>
  </dataValidations>
  <hyperlinks>
    <hyperlink ref="B1:C1" location="'2-1(表紙)'!D24" display="様式２－１８" xr:uid="{00000000-0004-0000-1300-000000000000}"/>
  </hyperlinks>
  <pageMargins left="0.78740157480314965" right="0.39370078740157483" top="0.39370078740157483" bottom="0.19685039370078741" header="0.19685039370078741" footer="0.19685039370078741"/>
  <pageSetup paperSize="9" scale="91"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8">
    <tabColor theme="4" tint="-0.249977111117893"/>
    <pageSetUpPr fitToPage="1"/>
  </sheetPr>
  <dimension ref="A1:T48"/>
  <sheetViews>
    <sheetView view="pageBreakPreview" zoomScaleNormal="100" zoomScaleSheetLayoutView="100" workbookViewId="0">
      <selection activeCell="B1" sqref="B1:C1"/>
    </sheetView>
  </sheetViews>
  <sheetFormatPr defaultColWidth="9" defaultRowHeight="13.5" customHeight="1"/>
  <cols>
    <col min="1" max="1" width="3.6640625" style="116" customWidth="1"/>
    <col min="2" max="2" width="9.109375" style="116" customWidth="1"/>
    <col min="3" max="3" width="10.6640625" style="116" customWidth="1"/>
    <col min="4" max="4" width="7.33203125" style="116" bestFit="1" customWidth="1"/>
    <col min="5" max="5" width="9.33203125" style="116" customWidth="1"/>
    <col min="6" max="6" width="8.6640625" style="116" customWidth="1"/>
    <col min="7" max="7" width="4.33203125" style="116" customWidth="1"/>
    <col min="8" max="8" width="8.6640625" style="116" customWidth="1"/>
    <col min="9" max="9" width="4.33203125" style="116" customWidth="1"/>
    <col min="10" max="10" width="8.6640625" style="116" customWidth="1"/>
    <col min="11" max="11" width="12.88671875" style="116" customWidth="1"/>
    <col min="12" max="12" width="9.109375" style="116" customWidth="1"/>
    <col min="13" max="13" width="3.6640625" style="116" customWidth="1"/>
    <col min="14" max="16384" width="9" style="116"/>
  </cols>
  <sheetData>
    <row r="1" spans="1:20" ht="21" customHeight="1">
      <c r="B1" s="906" t="s">
        <v>885</v>
      </c>
      <c r="C1" s="907"/>
      <c r="D1" s="150" t="s">
        <v>966</v>
      </c>
      <c r="F1" s="944" t="str">
        <f>IF($J$2=リスト!$G$8,"","このシートは、"&amp;D1&amp;"の年間実績のみで使用します。")</f>
        <v>このシートは、R6補正の年間実績のみで使用します。</v>
      </c>
      <c r="G1" s="944"/>
      <c r="H1" s="944"/>
      <c r="I1" s="944"/>
      <c r="J1" s="944"/>
      <c r="K1" s="944"/>
      <c r="L1" s="944"/>
      <c r="O1" t="s">
        <v>973</v>
      </c>
    </row>
    <row r="2" spans="1:20" ht="21" customHeight="1">
      <c r="I2" s="121"/>
      <c r="J2" s="945"/>
      <c r="K2" s="945"/>
      <c r="L2" s="945"/>
      <c r="O2" s="457" t="s">
        <v>970</v>
      </c>
    </row>
    <row r="3" spans="1:20" ht="21" customHeight="1">
      <c r="I3" s="121"/>
      <c r="J3" s="946" t="str">
        <f>IF(J2&lt;&gt;"実績報告書（年間）","",IF('2-1(表紙)'!$J$4="","",'2-1(表紙)'!$J$4))</f>
        <v/>
      </c>
      <c r="K3" s="946"/>
      <c r="L3" s="946"/>
    </row>
    <row r="4" spans="1:20" ht="21" customHeight="1">
      <c r="I4" s="121"/>
      <c r="J4" s="947" t="str">
        <f>IF(J2&lt;&gt;"実績報告書（年間）","",IF('2-1(表紙)'!$J$5="","",'2-1(表紙)'!$J$5))</f>
        <v/>
      </c>
      <c r="K4" s="947"/>
      <c r="L4" s="947"/>
    </row>
    <row r="5" spans="1:20" ht="21" customHeight="1"/>
    <row r="6" spans="1:20" ht="24.9" customHeight="1">
      <c r="A6" s="458"/>
      <c r="B6" s="941" t="str">
        <f>'2-17_TR多能工化研修(R6補正)助成金請求書【上期】'!B6:L6</f>
        <v>令和６年度補正「緑の雇用」担い手確保支援事業</v>
      </c>
      <c r="C6" s="941"/>
      <c r="D6" s="941"/>
      <c r="E6" s="941"/>
      <c r="F6" s="941"/>
      <c r="G6" s="941"/>
      <c r="H6" s="941"/>
      <c r="I6" s="941"/>
      <c r="J6" s="941"/>
      <c r="K6" s="941"/>
      <c r="L6" s="941"/>
    </row>
    <row r="7" spans="1:20" ht="24.9" customHeight="1">
      <c r="A7" s="458"/>
      <c r="B7" s="942" t="s">
        <v>715</v>
      </c>
      <c r="C7" s="942"/>
      <c r="D7" s="942"/>
      <c r="E7" s="942"/>
      <c r="F7" s="942"/>
      <c r="G7" s="942"/>
      <c r="H7" s="942"/>
      <c r="I7" s="942"/>
      <c r="J7" s="942"/>
      <c r="K7" s="942"/>
      <c r="L7" s="942"/>
    </row>
    <row r="8" spans="1:20" ht="15" customHeight="1"/>
    <row r="9" spans="1:20" ht="15" customHeight="1"/>
    <row r="10" spans="1:20" ht="21" customHeight="1">
      <c r="B10" s="116" t="s">
        <v>16</v>
      </c>
      <c r="O10" s="44"/>
      <c r="P10" s="44"/>
      <c r="Q10" s="44"/>
      <c r="R10" s="44"/>
      <c r="S10" s="44"/>
      <c r="T10" s="44"/>
    </row>
    <row r="11" spans="1:20" ht="21" customHeight="1">
      <c r="B11" s="116" t="s">
        <v>17</v>
      </c>
      <c r="O11" s="44"/>
      <c r="P11" s="44"/>
      <c r="Q11" s="44"/>
      <c r="R11" s="44"/>
      <c r="S11" s="44"/>
      <c r="T11" s="44"/>
    </row>
    <row r="12" spans="1:20" ht="21" customHeight="1">
      <c r="H12" s="940" t="str">
        <f>IF(J2&lt;&gt;"実績報告書（年間）","",IF('2-1(表紙)'!$H$10="","",$L$14&amp;"_"&amp;'2-1(表紙)'!$H$10))</f>
        <v/>
      </c>
      <c r="I12" s="940"/>
      <c r="J12" s="940"/>
      <c r="K12" s="940"/>
      <c r="L12" s="940"/>
      <c r="O12" s="44"/>
      <c r="P12" s="44"/>
      <c r="Q12" s="44"/>
      <c r="R12" s="44"/>
      <c r="S12" s="44"/>
      <c r="T12" s="44"/>
    </row>
    <row r="13" spans="1:20" ht="21" customHeight="1">
      <c r="H13" s="943" t="str">
        <f>IF(J2&lt;&gt;"実績報告書（年間）","",IF(AND('2-1(表紙)'!$H$11="",'2-1(表紙)'!$J$11=""),"",'2-1(表紙)'!$H$11&amp;"　　"&amp;'2-1(表紙)'!$J$11))</f>
        <v/>
      </c>
      <c r="I13" s="943"/>
      <c r="J13" s="943"/>
      <c r="K13" s="943"/>
      <c r="L13" s="943"/>
    </row>
    <row r="14" spans="1:20" ht="21" customHeight="1">
      <c r="K14" s="447" t="str">
        <f>IF(J2&lt;&gt;"実績報告書（年間）","",IF('2-1(表紙)'!$I$15="","",'2-1(表紙)'!$I$15))</f>
        <v/>
      </c>
      <c r="L14" s="447" t="str">
        <f>IF(J2&lt;&gt;"実績報告書（年間）","",IF('2-1(表紙)'!$K$15="","",'2-1(表紙)'!$K$15))</f>
        <v/>
      </c>
      <c r="O14" s="44"/>
      <c r="P14" s="44"/>
      <c r="Q14" s="44"/>
      <c r="R14" s="44"/>
      <c r="S14" s="44"/>
      <c r="T14" s="44"/>
    </row>
    <row r="15" spans="1:20" ht="21" customHeight="1">
      <c r="B15" s="116" t="s">
        <v>184</v>
      </c>
    </row>
    <row r="16" spans="1:20" ht="21" customHeight="1">
      <c r="B16" s="938" t="s">
        <v>22</v>
      </c>
      <c r="C16" s="938"/>
      <c r="D16" s="938"/>
      <c r="E16" s="938"/>
      <c r="F16" s="938"/>
      <c r="G16" s="938"/>
      <c r="H16" s="938"/>
      <c r="I16" s="938"/>
      <c r="J16" s="938"/>
      <c r="K16" s="938"/>
      <c r="L16" s="938"/>
    </row>
    <row r="17" spans="2:14" ht="21" customHeight="1"/>
    <row r="18" spans="2:14" ht="21" hidden="1" customHeight="1"/>
    <row r="19" spans="2:14" ht="21" hidden="1" customHeight="1"/>
    <row r="20" spans="2:14" ht="21" hidden="1" customHeight="1"/>
    <row r="21" spans="2:14" ht="27.9" customHeight="1">
      <c r="B21" s="242" t="s">
        <v>902</v>
      </c>
      <c r="E21" s="889">
        <f>G30</f>
        <v>0</v>
      </c>
      <c r="F21" s="890"/>
      <c r="G21" s="890"/>
      <c r="H21" s="890"/>
      <c r="I21" s="890"/>
      <c r="J21" s="120" t="s">
        <v>904</v>
      </c>
    </row>
    <row r="22" spans="2:14" ht="21" customHeight="1">
      <c r="K22" s="121" t="s">
        <v>222</v>
      </c>
    </row>
    <row r="23" spans="2:14" ht="21" customHeight="1">
      <c r="C23" s="922" t="s">
        <v>905</v>
      </c>
      <c r="D23" s="923"/>
      <c r="E23" s="939" t="s">
        <v>549</v>
      </c>
      <c r="F23" s="939"/>
      <c r="G23" s="939" t="s">
        <v>199</v>
      </c>
      <c r="H23" s="939"/>
      <c r="I23" s="939"/>
      <c r="J23" s="939" t="s">
        <v>198</v>
      </c>
      <c r="K23" s="939"/>
    </row>
    <row r="24" spans="2:14" ht="21" customHeight="1">
      <c r="C24" s="927" t="s">
        <v>974</v>
      </c>
      <c r="D24" s="929"/>
      <c r="E24" s="934"/>
      <c r="F24" s="934"/>
      <c r="G24" s="934" t="str">
        <f>IF(AND($J$2="実績報告書（年間）",J24&lt;&gt;""),J24-E24,"")</f>
        <v/>
      </c>
      <c r="H24" s="934"/>
      <c r="I24" s="934"/>
      <c r="J24" s="934" t="str">
        <f>IF(AND($J$2="実績報告書（年間）",SUM('2-12(積算表)'!D19,'2-12(積算表)'!H26)&lt;&gt;0),SUM('2-12(積算表)'!D19,'2-12(積算表)'!H26),"")</f>
        <v/>
      </c>
      <c r="K24" s="934"/>
    </row>
    <row r="25" spans="2:14" ht="21" customHeight="1">
      <c r="C25" s="927" t="s">
        <v>975</v>
      </c>
      <c r="D25" s="929"/>
      <c r="E25" s="934"/>
      <c r="F25" s="934"/>
      <c r="G25" s="934" t="str">
        <f>IF(AND($J$2="実績報告書（年間）",J25&lt;&gt;""),J25-E25,"")</f>
        <v/>
      </c>
      <c r="H25" s="934"/>
      <c r="I25" s="934"/>
      <c r="J25" s="934" t="str">
        <f>IF(AND($J$2="実績報告書（年間）",SUM('2-12(積算表)'!G19,'2-12(積算表)'!H27)&lt;&gt;0),SUM('2-12(積算表)'!G19,'2-12(積算表)'!H27),"")</f>
        <v/>
      </c>
      <c r="K25" s="934"/>
    </row>
    <row r="26" spans="2:14" ht="21" hidden="1" customHeight="1">
      <c r="C26" s="935" t="s">
        <v>190</v>
      </c>
      <c r="D26" s="936"/>
      <c r="E26" s="937"/>
      <c r="F26" s="937"/>
      <c r="G26" s="937"/>
      <c r="H26" s="937"/>
      <c r="I26" s="937"/>
      <c r="J26" s="937"/>
      <c r="K26" s="937"/>
    </row>
    <row r="27" spans="2:14" ht="21" hidden="1" customHeight="1">
      <c r="C27" s="935" t="s">
        <v>281</v>
      </c>
      <c r="D27" s="936"/>
      <c r="E27" s="937"/>
      <c r="F27" s="937"/>
      <c r="G27" s="937"/>
      <c r="H27" s="937"/>
      <c r="I27" s="937"/>
      <c r="J27" s="937"/>
      <c r="K27" s="937"/>
    </row>
    <row r="28" spans="2:14" ht="21" hidden="1" customHeight="1">
      <c r="C28" s="935" t="s">
        <v>282</v>
      </c>
      <c r="D28" s="936"/>
      <c r="E28" s="937"/>
      <c r="F28" s="937"/>
      <c r="G28" s="937"/>
      <c r="H28" s="937"/>
      <c r="I28" s="937"/>
      <c r="J28" s="937"/>
      <c r="K28" s="937"/>
    </row>
    <row r="29" spans="2:14" ht="21" hidden="1" customHeight="1">
      <c r="C29" s="935" t="s">
        <v>284</v>
      </c>
      <c r="D29" s="936"/>
      <c r="E29" s="948"/>
      <c r="F29" s="949"/>
      <c r="G29" s="937"/>
      <c r="H29" s="937"/>
      <c r="I29" s="937"/>
      <c r="J29" s="937"/>
      <c r="K29" s="937"/>
      <c r="N29" s="453"/>
    </row>
    <row r="30" spans="2:14" ht="21" customHeight="1">
      <c r="C30" s="922" t="s">
        <v>265</v>
      </c>
      <c r="D30" s="923"/>
      <c r="E30" s="933">
        <f>IF(SUM(E24:F25)=0,0,SUM(E24:F25))</f>
        <v>0</v>
      </c>
      <c r="F30" s="933"/>
      <c r="G30" s="933">
        <f>IF(J2="実績報告書（年間）",SUM(G24:I25),0)</f>
        <v>0</v>
      </c>
      <c r="H30" s="933"/>
      <c r="I30" s="933"/>
      <c r="J30" s="933">
        <f>IF(SUM(J24:K25)&lt;&gt;0,SUM(J24:K25),0)</f>
        <v>0</v>
      </c>
      <c r="K30" s="933"/>
    </row>
    <row r="31" spans="2:14" ht="21" customHeight="1"/>
    <row r="32" spans="2:14" ht="21" customHeight="1">
      <c r="B32" s="242" t="s">
        <v>903</v>
      </c>
    </row>
    <row r="33" spans="2:12" ht="21" customHeight="1">
      <c r="C33" s="922" t="s">
        <v>185</v>
      </c>
      <c r="D33" s="923"/>
      <c r="E33" s="245" t="s">
        <v>484</v>
      </c>
      <c r="F33" s="218"/>
      <c r="G33" s="105" t="s">
        <v>187</v>
      </c>
      <c r="H33" s="218"/>
      <c r="I33" s="105" t="s">
        <v>188</v>
      </c>
      <c r="J33" s="218"/>
      <c r="K33" s="120" t="s">
        <v>189</v>
      </c>
    </row>
    <row r="34" spans="2:12" ht="21" customHeight="1">
      <c r="C34" s="922" t="s">
        <v>186</v>
      </c>
      <c r="D34" s="923"/>
      <c r="E34" s="124">
        <v>7</v>
      </c>
      <c r="F34" s="546" t="s">
        <v>508</v>
      </c>
      <c r="G34" s="546"/>
      <c r="H34" s="454"/>
      <c r="I34" s="309" t="s">
        <v>485</v>
      </c>
      <c r="J34" s="105"/>
      <c r="K34" s="120"/>
    </row>
    <row r="35" spans="2:12" ht="21" customHeight="1"/>
    <row r="36" spans="2:12" ht="21" customHeight="1">
      <c r="B36" s="242" t="s">
        <v>191</v>
      </c>
    </row>
    <row r="37" spans="2:12" ht="21" customHeight="1">
      <c r="C37" s="922" t="s">
        <v>192</v>
      </c>
      <c r="D37" s="923"/>
      <c r="E37" s="927" t="str">
        <f>IF('2-17_TR多能工化研修(R6補正)助成金請求書【上期】'!E36&lt;&gt;"",'2-17_TR多能工化研修(R6補正)助成金請求書【上期】'!E36,"")</f>
        <v/>
      </c>
      <c r="F37" s="928"/>
      <c r="G37" s="928"/>
      <c r="H37" s="928"/>
      <c r="I37" s="928"/>
      <c r="J37" s="928"/>
      <c r="K37" s="929"/>
    </row>
    <row r="38" spans="2:12" ht="21" customHeight="1">
      <c r="C38" s="922" t="s">
        <v>193</v>
      </c>
      <c r="D38" s="923"/>
      <c r="E38" s="927" t="str">
        <f>IF('2-17_TR多能工化研修(R6補正)助成金請求書【上期】'!E37&lt;&gt;"",'2-17_TR多能工化研修(R6補正)助成金請求書【上期】'!E37,"")</f>
        <v/>
      </c>
      <c r="F38" s="928"/>
      <c r="G38" s="928"/>
      <c r="H38" s="928"/>
      <c r="I38" s="928"/>
      <c r="J38" s="928"/>
      <c r="K38" s="929"/>
    </row>
    <row r="39" spans="2:12" ht="21" customHeight="1">
      <c r="C39" s="922" t="s">
        <v>194</v>
      </c>
      <c r="D39" s="923"/>
      <c r="E39" s="927"/>
      <c r="F39" s="928"/>
      <c r="G39" s="928"/>
      <c r="H39" s="928"/>
      <c r="I39" s="928"/>
      <c r="J39" s="928"/>
      <c r="K39" s="929"/>
    </row>
    <row r="40" spans="2:12" ht="21" customHeight="1">
      <c r="C40" s="922" t="s">
        <v>195</v>
      </c>
      <c r="D40" s="923"/>
      <c r="E40" s="930" t="str">
        <f>IF('2-17_TR多能工化研修(R6補正)助成金請求書【上期】'!E39&lt;&gt;"",'2-17_TR多能工化研修(R6補正)助成金請求書【上期】'!E39,"")</f>
        <v/>
      </c>
      <c r="F40" s="931"/>
      <c r="G40" s="931"/>
      <c r="H40" s="931"/>
      <c r="I40" s="931"/>
      <c r="J40" s="931"/>
      <c r="K40" s="932"/>
    </row>
    <row r="41" spans="2:12" ht="54.9" customHeight="1">
      <c r="C41" s="922" t="s">
        <v>196</v>
      </c>
      <c r="D41" s="923"/>
      <c r="E41" s="924" t="str">
        <f>IF('2-17_TR多能工化研修(R6補正)助成金請求書【上期】'!E40&lt;&gt;"",'2-17_TR多能工化研修(R6補正)助成金請求書【上期】'!E40,"")</f>
        <v/>
      </c>
      <c r="F41" s="925"/>
      <c r="G41" s="925"/>
      <c r="H41" s="925"/>
      <c r="I41" s="925"/>
      <c r="J41" s="925"/>
      <c r="K41" s="926"/>
    </row>
    <row r="42" spans="2:12" ht="54.9" customHeight="1">
      <c r="C42" s="922" t="s">
        <v>197</v>
      </c>
      <c r="D42" s="923"/>
      <c r="E42" s="924" t="str">
        <f>IF('2-17_TR多能工化研修(R6補正)助成金請求書【上期】'!E41&lt;&gt;"",'2-17_TR多能工化研修(R6補正)助成金請求書【上期】'!E41,"")</f>
        <v/>
      </c>
      <c r="F42" s="925"/>
      <c r="G42" s="925"/>
      <c r="H42" s="925"/>
      <c r="I42" s="925"/>
      <c r="J42" s="925"/>
      <c r="K42" s="926"/>
    </row>
    <row r="43" spans="2:12" customFormat="1" ht="28.35" customHeight="1">
      <c r="C43" s="902" t="s">
        <v>562</v>
      </c>
      <c r="D43" s="902"/>
      <c r="E43" s="902"/>
      <c r="F43" s="902"/>
      <c r="G43" s="902"/>
      <c r="H43" s="902"/>
      <c r="I43" s="902"/>
      <c r="J43" s="902"/>
      <c r="K43" s="902"/>
    </row>
    <row r="44" spans="2:12" ht="21" customHeight="1"/>
    <row r="45" spans="2:12" ht="21" customHeight="1">
      <c r="B45" s="242" t="s">
        <v>210</v>
      </c>
    </row>
    <row r="46" spans="2:12" ht="21" customHeight="1">
      <c r="B46" s="116" t="s">
        <v>211</v>
      </c>
    </row>
    <row r="47" spans="2:12" ht="21" customHeight="1">
      <c r="K47" s="121"/>
      <c r="L47" s="242" t="s">
        <v>212</v>
      </c>
    </row>
    <row r="48" spans="2:12" ht="21" customHeight="1">
      <c r="B48" s="116" t="s">
        <v>557</v>
      </c>
    </row>
  </sheetData>
  <sheetProtection algorithmName="SHA-512" hashValue="Hz9sPCGNBTbPSiwM//2fI4Hv4Qx7EXfvSkJXMiOpXNTGUKast6ciF257Vjb+LGSFqsWza4U+0HfMBfe2TCs4ag==" saltValue="Mv3E7a1dk6BniKYGqDLRjA==" spinCount="100000" sheet="1" objects="1" scenarios="1"/>
  <customSheetViews>
    <customSheetView guid="{76F1C708-D4F6-4FB5-9F5B-3EE58D925F2F}" showPageBreaks="1" printArea="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43:K43"/>
    <mergeCell ref="C27:D27"/>
    <mergeCell ref="E27:F27"/>
    <mergeCell ref="G27:I27"/>
    <mergeCell ref="J27:K27"/>
    <mergeCell ref="C28:D28"/>
    <mergeCell ref="E28:F28"/>
    <mergeCell ref="G28:I28"/>
    <mergeCell ref="J28:K28"/>
    <mergeCell ref="C29:D29"/>
    <mergeCell ref="E29:F29"/>
    <mergeCell ref="G29:I29"/>
    <mergeCell ref="J29:K29"/>
    <mergeCell ref="C30:D30"/>
    <mergeCell ref="E30:F30"/>
    <mergeCell ref="G30:I30"/>
    <mergeCell ref="H12:L12"/>
    <mergeCell ref="B6:L6"/>
    <mergeCell ref="B7:L7"/>
    <mergeCell ref="H13:L13"/>
    <mergeCell ref="B1:C1"/>
    <mergeCell ref="F1:L1"/>
    <mergeCell ref="J2:L2"/>
    <mergeCell ref="J3:L3"/>
    <mergeCell ref="J4:L4"/>
    <mergeCell ref="B16:L16"/>
    <mergeCell ref="C23:D23"/>
    <mergeCell ref="E23:F23"/>
    <mergeCell ref="G23:I23"/>
    <mergeCell ref="J23:K23"/>
    <mergeCell ref="E21:I21"/>
    <mergeCell ref="C24:D24"/>
    <mergeCell ref="E24:F24"/>
    <mergeCell ref="G24:I24"/>
    <mergeCell ref="J24:K24"/>
    <mergeCell ref="C26:D26"/>
    <mergeCell ref="E26:F26"/>
    <mergeCell ref="G26:I26"/>
    <mergeCell ref="J26:K26"/>
    <mergeCell ref="C25:D25"/>
    <mergeCell ref="E25:F25"/>
    <mergeCell ref="G25:I25"/>
    <mergeCell ref="J25:K25"/>
    <mergeCell ref="J30:K30"/>
    <mergeCell ref="C37:D37"/>
    <mergeCell ref="E37:K37"/>
    <mergeCell ref="C41:D41"/>
    <mergeCell ref="E41:K41"/>
    <mergeCell ref="C33:D33"/>
    <mergeCell ref="C34:D34"/>
    <mergeCell ref="F34:G34"/>
    <mergeCell ref="C42:D42"/>
    <mergeCell ref="E42:K42"/>
    <mergeCell ref="C38:D38"/>
    <mergeCell ref="E38:K38"/>
    <mergeCell ref="C39:D39"/>
    <mergeCell ref="E39:K39"/>
    <mergeCell ref="C40:D40"/>
    <mergeCell ref="E40:K40"/>
  </mergeCells>
  <phoneticPr fontId="27"/>
  <conditionalFormatting sqref="E24:F25">
    <cfRule type="expression" dxfId="70" priority="3" stopIfTrue="1">
      <formula>E24=""</formula>
    </cfRule>
  </conditionalFormatting>
  <conditionalFormatting sqref="E37:K42">
    <cfRule type="expression" dxfId="69" priority="8" stopIfTrue="1">
      <formula>E37=""</formula>
    </cfRule>
  </conditionalFormatting>
  <conditionalFormatting sqref="F33 J33 H33:H34 E34">
    <cfRule type="expression" dxfId="68" priority="1" stopIfTrue="1">
      <formula>E33=""</formula>
    </cfRule>
  </conditionalFormatting>
  <conditionalFormatting sqref="G25:I25">
    <cfRule type="expression" dxfId="67" priority="4" stopIfTrue="1">
      <formula>G25=""</formula>
    </cfRule>
  </conditionalFormatting>
  <conditionalFormatting sqref="G24:K25">
    <cfRule type="expression" dxfId="66" priority="5" stopIfTrue="1">
      <formula>G24=""</formula>
    </cfRule>
  </conditionalFormatting>
  <conditionalFormatting sqref="J2:L4 H12:L12 H13 K14:L14 E30 G30:K30">
    <cfRule type="expression" dxfId="65" priority="9" stopIfTrue="1">
      <formula>E2=""</formula>
    </cfRule>
  </conditionalFormatting>
  <dataValidations count="5">
    <dataValidation allowBlank="1" showInputMessage="1" sqref="E37:K38 E40:K42" xr:uid="{00000000-0002-0000-1400-000000000000}"/>
    <dataValidation imeMode="disabled" allowBlank="1" showInputMessage="1" showErrorMessage="1" sqref="H34" xr:uid="{00000000-0002-0000-1400-000001000000}"/>
    <dataValidation type="whole" allowBlank="1" showInputMessage="1" showErrorMessage="1" error="1～31の日数を入力してください。" sqref="J33" xr:uid="{00000000-0002-0000-1400-000002000000}">
      <formula1>1</formula1>
      <formula2>31</formula2>
    </dataValidation>
    <dataValidation type="whole" allowBlank="1" showInputMessage="1" showErrorMessage="1" error="1～12の月数を入力してください。" sqref="H33" xr:uid="{00000000-0002-0000-1400-000003000000}">
      <formula1>1</formula1>
      <formula2>12</formula2>
    </dataValidation>
    <dataValidation type="list" allowBlank="1" showInputMessage="1" showErrorMessage="1" error="リストから選択してください。" sqref="E39:K39" xr:uid="{71DB3C32-CD52-4E37-923D-5F85674BD5E8}">
      <formula1>"普通,当座"</formula1>
    </dataValidation>
  </dataValidations>
  <hyperlinks>
    <hyperlink ref="B1:C1" location="'2-1(表紙)'!D24" display="様式２－１９" xr:uid="{00000000-0004-0000-1400-000000000000}"/>
  </hyperlinks>
  <pageMargins left="0.78740157480314965" right="0.39370078740157483" top="0.39370078740157483" bottom="0.39370078740157483" header="0.19685039370078741" footer="0.19685039370078741"/>
  <pageSetup paperSize="9" scale="90"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theme="4" tint="-0.249977111117893"/>
    <pageSetUpPr fitToPage="1"/>
  </sheetPr>
  <dimension ref="A1:T48"/>
  <sheetViews>
    <sheetView view="pageBreakPreview" zoomScaleNormal="100" zoomScaleSheetLayoutView="100" workbookViewId="0">
      <selection activeCell="B1" sqref="B1:C1"/>
    </sheetView>
  </sheetViews>
  <sheetFormatPr defaultColWidth="9" defaultRowHeight="13.5" customHeight="1"/>
  <cols>
    <col min="1" max="1" width="3.6640625" style="116" customWidth="1"/>
    <col min="2" max="2" width="9.109375" style="116" customWidth="1"/>
    <col min="3" max="3" width="10.6640625" style="116" customWidth="1"/>
    <col min="4" max="4" width="7.33203125" style="116" bestFit="1" customWidth="1"/>
    <col min="5" max="5" width="9.33203125" style="116" customWidth="1"/>
    <col min="6" max="6" width="8.6640625" style="116" customWidth="1"/>
    <col min="7" max="7" width="4.33203125" style="116" customWidth="1"/>
    <col min="8" max="8" width="8.6640625" style="116" customWidth="1"/>
    <col min="9" max="9" width="4.33203125" style="116" customWidth="1"/>
    <col min="10" max="10" width="8.6640625" style="116" customWidth="1"/>
    <col min="11" max="11" width="12.88671875" style="116" customWidth="1"/>
    <col min="12" max="12" width="9.109375" style="116" customWidth="1"/>
    <col min="13" max="13" width="3.6640625" style="116" customWidth="1"/>
    <col min="14" max="16384" width="9" style="116"/>
  </cols>
  <sheetData>
    <row r="1" spans="1:20" ht="21" customHeight="1">
      <c r="B1" s="906" t="s">
        <v>886</v>
      </c>
      <c r="C1" s="907"/>
      <c r="D1" s="150" t="s">
        <v>969</v>
      </c>
      <c r="F1" s="944" t="str">
        <f>IF($J$2=リスト!$G$8,"","このシートは、"&amp;D1&amp;"の年間実績のみで使用します。")</f>
        <v>このシートは、R7緑の年間実績のみで使用します。</v>
      </c>
      <c r="G1" s="944"/>
      <c r="H1" s="944"/>
      <c r="I1" s="944"/>
      <c r="J1" s="944"/>
      <c r="K1" s="944"/>
      <c r="L1" s="944"/>
    </row>
    <row r="2" spans="1:20" ht="21" customHeight="1">
      <c r="I2" s="121"/>
      <c r="J2" s="946" t="str">
        <f>IF('2-1(表紙)'!$J$3="","",'2-1(表紙)'!$J$3)</f>
        <v/>
      </c>
      <c r="K2" s="946"/>
      <c r="L2" s="946"/>
    </row>
    <row r="3" spans="1:20" ht="21" customHeight="1">
      <c r="I3" s="121"/>
      <c r="J3" s="946" t="str">
        <f>IF(J2&lt;&gt;"実績報告書（年間）","",IF('2-1(表紙)'!$J$4="","",'2-1(表紙)'!$J$4))</f>
        <v/>
      </c>
      <c r="K3" s="946"/>
      <c r="L3" s="946"/>
    </row>
    <row r="4" spans="1:20" ht="21" customHeight="1">
      <c r="I4" s="121"/>
      <c r="J4" s="969" t="str">
        <f>IF(J2&lt;&gt;"実績報告書（年間）","",IF('2-1(表紙)'!$J$5="","",'2-1(表紙)'!$J$5))</f>
        <v/>
      </c>
      <c r="K4" s="969"/>
      <c r="L4" s="969"/>
    </row>
    <row r="5" spans="1:20" ht="21" customHeight="1"/>
    <row r="6" spans="1:20" ht="24.9" customHeight="1">
      <c r="A6" s="432"/>
      <c r="B6" s="968" t="str">
        <f>'2-18_FW研修 助成金請求書【上期】'!B6:L6</f>
        <v>令和７年度「緑の雇用」担い手確保支援事業</v>
      </c>
      <c r="C6" s="968"/>
      <c r="D6" s="968"/>
      <c r="E6" s="968"/>
      <c r="F6" s="968"/>
      <c r="G6" s="968"/>
      <c r="H6" s="968"/>
      <c r="I6" s="968"/>
      <c r="J6" s="968"/>
      <c r="K6" s="968"/>
      <c r="L6" s="968"/>
    </row>
    <row r="7" spans="1:20" ht="24.9" customHeight="1">
      <c r="A7" s="432"/>
      <c r="B7" s="966" t="s">
        <v>680</v>
      </c>
      <c r="C7" s="966"/>
      <c r="D7" s="966"/>
      <c r="E7" s="966"/>
      <c r="F7" s="966"/>
      <c r="G7" s="966"/>
      <c r="H7" s="966"/>
      <c r="I7" s="966"/>
      <c r="J7" s="966"/>
      <c r="K7" s="966"/>
      <c r="L7" s="966"/>
    </row>
    <row r="8" spans="1:20" ht="15" customHeight="1"/>
    <row r="9" spans="1:20" ht="15" customHeight="1"/>
    <row r="10" spans="1:20" ht="21" customHeight="1">
      <c r="B10" s="116" t="s">
        <v>16</v>
      </c>
      <c r="O10" s="44"/>
      <c r="P10" s="44"/>
      <c r="Q10" s="44"/>
      <c r="R10" s="44"/>
      <c r="S10" s="44"/>
      <c r="T10" s="44"/>
    </row>
    <row r="11" spans="1:20" ht="21" customHeight="1">
      <c r="B11" s="116" t="s">
        <v>17</v>
      </c>
      <c r="O11" s="44"/>
      <c r="P11" s="44"/>
      <c r="Q11" s="44"/>
      <c r="R11" s="44"/>
      <c r="S11" s="44"/>
      <c r="T11" s="44"/>
    </row>
    <row r="12" spans="1:20" ht="21" customHeight="1">
      <c r="H12" s="940" t="str">
        <f>IF(J2&lt;&gt;"実績報告書（年間）","",IF('2-1(表紙)'!$H$10="","",$L$14&amp;"_"&amp;'2-1(表紙)'!$H$10))</f>
        <v/>
      </c>
      <c r="I12" s="940"/>
      <c r="J12" s="940"/>
      <c r="K12" s="940"/>
      <c r="L12" s="940"/>
      <c r="O12" s="44"/>
      <c r="P12" s="44"/>
      <c r="Q12" s="44"/>
      <c r="R12" s="44"/>
      <c r="S12" s="44"/>
      <c r="T12" s="44"/>
    </row>
    <row r="13" spans="1:20" ht="21" customHeight="1">
      <c r="H13" s="943" t="str">
        <f>IF(J2&lt;&gt;"実績報告書（年間）","",IF(AND('2-1(表紙)'!$H$11="",'2-1(表紙)'!$J$11=""),"",'2-1(表紙)'!$H$11&amp;"　　"&amp;'2-1(表紙)'!$J$11))</f>
        <v/>
      </c>
      <c r="I13" s="943"/>
      <c r="J13" s="943"/>
      <c r="K13" s="943"/>
      <c r="L13" s="943"/>
    </row>
    <row r="14" spans="1:20" ht="21" customHeight="1">
      <c r="K14" s="447" t="str">
        <f>IF(J2&lt;&gt;"実績報告書（年間）","",IF('2-1(表紙)'!$I$15="","",'2-1(表紙)'!$I$15))</f>
        <v/>
      </c>
      <c r="L14" s="447" t="str">
        <f>IF(J2&lt;&gt;"実績報告書（年間）","",IF('2-1(表紙)'!$K$15="","",'2-1(表紙)'!$K$15))</f>
        <v/>
      </c>
      <c r="O14" s="44"/>
      <c r="P14" s="44"/>
      <c r="Q14" s="44"/>
      <c r="R14" s="44"/>
      <c r="S14" s="44"/>
      <c r="T14" s="44"/>
    </row>
    <row r="15" spans="1:20" ht="21" customHeight="1">
      <c r="B15" s="116" t="s">
        <v>184</v>
      </c>
    </row>
    <row r="16" spans="1:20" ht="21" customHeight="1">
      <c r="B16" s="938" t="s">
        <v>22</v>
      </c>
      <c r="C16" s="938"/>
      <c r="D16" s="938"/>
      <c r="E16" s="938"/>
      <c r="F16" s="938"/>
      <c r="G16" s="938"/>
      <c r="H16" s="938"/>
      <c r="I16" s="938"/>
      <c r="J16" s="938"/>
      <c r="K16" s="938"/>
      <c r="L16" s="938"/>
    </row>
    <row r="17" spans="2:11" ht="21" customHeight="1"/>
    <row r="18" spans="2:11" ht="21" hidden="1" customHeight="1"/>
    <row r="19" spans="2:11" ht="21" hidden="1" customHeight="1"/>
    <row r="20" spans="2:11" ht="21" hidden="1" customHeight="1"/>
    <row r="21" spans="2:11" ht="27.9" customHeight="1">
      <c r="B21" s="242" t="s">
        <v>902</v>
      </c>
      <c r="E21" s="889">
        <f>G30</f>
        <v>0</v>
      </c>
      <c r="F21" s="890"/>
      <c r="G21" s="890"/>
      <c r="H21" s="890"/>
      <c r="I21" s="890"/>
      <c r="J21" s="120" t="s">
        <v>904</v>
      </c>
    </row>
    <row r="22" spans="2:11" ht="21" customHeight="1">
      <c r="K22" s="121" t="s">
        <v>222</v>
      </c>
    </row>
    <row r="23" spans="2:11" ht="21" customHeight="1">
      <c r="C23" s="922" t="s">
        <v>906</v>
      </c>
      <c r="D23" s="923"/>
      <c r="E23" s="967" t="s">
        <v>549</v>
      </c>
      <c r="F23" s="967"/>
      <c r="G23" s="939" t="s">
        <v>199</v>
      </c>
      <c r="H23" s="939"/>
      <c r="I23" s="939"/>
      <c r="J23" s="939" t="s">
        <v>198</v>
      </c>
      <c r="K23" s="939"/>
    </row>
    <row r="24" spans="2:11" ht="21" customHeight="1">
      <c r="C24" s="922" t="s">
        <v>786</v>
      </c>
      <c r="D24" s="923"/>
      <c r="E24" s="960"/>
      <c r="F24" s="961"/>
      <c r="G24" s="962" t="str">
        <f t="shared" ref="G24:G25" si="0">IF(AND($J$2="実績報告書（年間）",J24&lt;&gt;""),J24-E24,"")</f>
        <v/>
      </c>
      <c r="H24" s="963"/>
      <c r="I24" s="964"/>
      <c r="J24" s="962" t="str">
        <f>IF(AND($J$2="実績報告書（年間）",'2-12(積算表)'!$D$19&lt;&gt;0),'2-12(積算表)'!$D$19,"")</f>
        <v/>
      </c>
      <c r="K24" s="964"/>
    </row>
    <row r="25" spans="2:11" ht="21" customHeight="1">
      <c r="C25" s="922" t="s">
        <v>285</v>
      </c>
      <c r="D25" s="923"/>
      <c r="E25" s="960"/>
      <c r="F25" s="961"/>
      <c r="G25" s="962" t="str">
        <f t="shared" si="0"/>
        <v/>
      </c>
      <c r="H25" s="963"/>
      <c r="I25" s="964"/>
      <c r="J25" s="962" t="str">
        <f>IF(AND($J$2="実績報告書（年間）",'2-12(積算表)'!$G$19&lt;&gt;0),'2-12(積算表)'!$G$19,"")</f>
        <v/>
      </c>
      <c r="K25" s="964"/>
    </row>
    <row r="26" spans="2:11" ht="21" customHeight="1">
      <c r="C26" s="922" t="s">
        <v>190</v>
      </c>
      <c r="D26" s="923"/>
      <c r="E26" s="965"/>
      <c r="F26" s="965"/>
      <c r="G26" s="934" t="str">
        <f t="shared" ref="G26:G29" si="1">IF(AND($J$2="実績報告書（年間）",J26&lt;&gt;""),J26-E26,"")</f>
        <v/>
      </c>
      <c r="H26" s="934"/>
      <c r="I26" s="934"/>
      <c r="J26" s="934" t="str">
        <f>IF(AND($J$2="実績報告書（年間）",'2-12(積算表)'!$J$19&lt;&gt;0),'2-12(積算表)'!$J$19,"")</f>
        <v/>
      </c>
      <c r="K26" s="934"/>
    </row>
    <row r="27" spans="2:11" ht="21" customHeight="1">
      <c r="C27" s="922" t="s">
        <v>281</v>
      </c>
      <c r="D27" s="923"/>
      <c r="E27" s="965"/>
      <c r="F27" s="965"/>
      <c r="G27" s="934" t="str">
        <f t="shared" si="1"/>
        <v/>
      </c>
      <c r="H27" s="934"/>
      <c r="I27" s="934"/>
      <c r="J27" s="934" t="str">
        <f>IF(AND($J$2="実績報告書（年間）",'2-12(積算表)'!$M$19&lt;&gt;0),'2-12(積算表)'!$M$19,"")</f>
        <v/>
      </c>
      <c r="K27" s="934"/>
    </row>
    <row r="28" spans="2:11" ht="21" customHeight="1">
      <c r="C28" s="922" t="s">
        <v>282</v>
      </c>
      <c r="D28" s="923"/>
      <c r="E28" s="965"/>
      <c r="F28" s="965"/>
      <c r="G28" s="934" t="str">
        <f t="shared" si="1"/>
        <v/>
      </c>
      <c r="H28" s="934"/>
      <c r="I28" s="934"/>
      <c r="J28" s="934" t="str">
        <f>IF(AND($J$2="実績報告書（年間）",'2-12(積算表)'!$P$19&lt;&gt;0),'2-12(積算表)'!$P$19,"")</f>
        <v/>
      </c>
      <c r="K28" s="934"/>
    </row>
    <row r="29" spans="2:11" ht="21" customHeight="1">
      <c r="C29" s="922" t="s">
        <v>284</v>
      </c>
      <c r="D29" s="923"/>
      <c r="E29" s="960"/>
      <c r="F29" s="961"/>
      <c r="G29" s="934" t="str">
        <f t="shared" si="1"/>
        <v/>
      </c>
      <c r="H29" s="934"/>
      <c r="I29" s="934"/>
      <c r="J29" s="934" t="str">
        <f>IF(AND($J$2="実績報告書（年間）",'2-12(積算表)'!$H$28&lt;&gt;0),'2-12(積算表)'!$H$28,"")</f>
        <v/>
      </c>
      <c r="K29" s="934"/>
    </row>
    <row r="30" spans="2:11" ht="21" customHeight="1">
      <c r="C30" s="922" t="s">
        <v>265</v>
      </c>
      <c r="D30" s="923"/>
      <c r="E30" s="959">
        <f>IF(SUM(E24:F29)=0,0,SUM(E24:F29))</f>
        <v>0</v>
      </c>
      <c r="F30" s="959"/>
      <c r="G30" s="933">
        <f>IF(J2="実績報告書（年間）",SUM(G24:I29),0)</f>
        <v>0</v>
      </c>
      <c r="H30" s="933"/>
      <c r="I30" s="933"/>
      <c r="J30" s="933">
        <f>IF(SUM(J24:K29)&lt;&gt;0,SUM(J24:K29),0)</f>
        <v>0</v>
      </c>
      <c r="K30" s="933"/>
    </row>
    <row r="31" spans="2:11" ht="18" customHeight="1"/>
    <row r="32" spans="2:11" ht="21" customHeight="1">
      <c r="B32" s="242" t="s">
        <v>903</v>
      </c>
    </row>
    <row r="33" spans="2:12" ht="21" customHeight="1">
      <c r="C33" s="922" t="s">
        <v>185</v>
      </c>
      <c r="D33" s="923"/>
      <c r="E33" s="245" t="s">
        <v>484</v>
      </c>
      <c r="F33" s="252"/>
      <c r="G33" s="105" t="s">
        <v>187</v>
      </c>
      <c r="H33" s="252"/>
      <c r="I33" s="105" t="s">
        <v>188</v>
      </c>
      <c r="J33" s="252"/>
      <c r="K33" s="120" t="s">
        <v>189</v>
      </c>
    </row>
    <row r="34" spans="2:12" ht="21" customHeight="1">
      <c r="C34" s="922" t="s">
        <v>186</v>
      </c>
      <c r="D34" s="923"/>
      <c r="E34" s="124">
        <v>7</v>
      </c>
      <c r="F34" s="546" t="s">
        <v>508</v>
      </c>
      <c r="G34" s="546"/>
      <c r="H34" s="244"/>
      <c r="I34" s="309" t="s">
        <v>485</v>
      </c>
      <c r="J34" s="105"/>
      <c r="K34" s="120"/>
    </row>
    <row r="35" spans="2:12" ht="18" customHeight="1"/>
    <row r="36" spans="2:12" ht="21" customHeight="1">
      <c r="B36" s="242" t="s">
        <v>191</v>
      </c>
    </row>
    <row r="37" spans="2:12" ht="21" customHeight="1">
      <c r="C37" s="922" t="s">
        <v>192</v>
      </c>
      <c r="D37" s="923"/>
      <c r="E37" s="953"/>
      <c r="F37" s="954"/>
      <c r="G37" s="954"/>
      <c r="H37" s="954"/>
      <c r="I37" s="954"/>
      <c r="J37" s="954"/>
      <c r="K37" s="955"/>
    </row>
    <row r="38" spans="2:12" ht="21" customHeight="1">
      <c r="C38" s="922" t="s">
        <v>193</v>
      </c>
      <c r="D38" s="923"/>
      <c r="E38" s="953"/>
      <c r="F38" s="954"/>
      <c r="G38" s="954"/>
      <c r="H38" s="954"/>
      <c r="I38" s="954"/>
      <c r="J38" s="954"/>
      <c r="K38" s="955"/>
    </row>
    <row r="39" spans="2:12" ht="21" customHeight="1">
      <c r="C39" s="922" t="s">
        <v>194</v>
      </c>
      <c r="D39" s="923"/>
      <c r="E39" s="953"/>
      <c r="F39" s="954"/>
      <c r="G39" s="954"/>
      <c r="H39" s="954"/>
      <c r="I39" s="954"/>
      <c r="J39" s="954"/>
      <c r="K39" s="955"/>
    </row>
    <row r="40" spans="2:12" ht="21" customHeight="1">
      <c r="C40" s="922" t="s">
        <v>195</v>
      </c>
      <c r="D40" s="923"/>
      <c r="E40" s="956"/>
      <c r="F40" s="957"/>
      <c r="G40" s="957"/>
      <c r="H40" s="957"/>
      <c r="I40" s="957"/>
      <c r="J40" s="957"/>
      <c r="K40" s="958"/>
    </row>
    <row r="41" spans="2:12" ht="54.9" customHeight="1">
      <c r="C41" s="922" t="s">
        <v>196</v>
      </c>
      <c r="D41" s="923"/>
      <c r="E41" s="950"/>
      <c r="F41" s="951"/>
      <c r="G41" s="951"/>
      <c r="H41" s="951"/>
      <c r="I41" s="951"/>
      <c r="J41" s="951"/>
      <c r="K41" s="952"/>
    </row>
    <row r="42" spans="2:12" ht="54.9" customHeight="1">
      <c r="C42" s="922" t="s">
        <v>197</v>
      </c>
      <c r="D42" s="923"/>
      <c r="E42" s="950"/>
      <c r="F42" s="951"/>
      <c r="G42" s="951"/>
      <c r="H42" s="951"/>
      <c r="I42" s="951"/>
      <c r="J42" s="951"/>
      <c r="K42" s="952"/>
    </row>
    <row r="43" spans="2:12" customFormat="1" ht="28.35" customHeight="1">
      <c r="C43" s="902" t="s">
        <v>562</v>
      </c>
      <c r="D43" s="902"/>
      <c r="E43" s="902"/>
      <c r="F43" s="902"/>
      <c r="G43" s="902"/>
      <c r="H43" s="902"/>
      <c r="I43" s="902"/>
      <c r="J43" s="902"/>
      <c r="K43" s="902"/>
    </row>
    <row r="44" spans="2:12" ht="18" customHeight="1"/>
    <row r="45" spans="2:12" ht="21" customHeight="1">
      <c r="B45" s="242" t="s">
        <v>210</v>
      </c>
    </row>
    <row r="46" spans="2:12" ht="21" customHeight="1">
      <c r="B46" s="116" t="s">
        <v>211</v>
      </c>
    </row>
    <row r="47" spans="2:12" ht="18" customHeight="1">
      <c r="K47" s="121"/>
      <c r="L47" s="242" t="s">
        <v>212</v>
      </c>
    </row>
    <row r="48" spans="2:12" ht="21" customHeight="1">
      <c r="B48" s="116" t="s">
        <v>557</v>
      </c>
    </row>
  </sheetData>
  <sheetProtection algorithmName="SHA-512" hashValue="SScBj4/UF3EcGxvCjvb+crdL2UyChRBisKfyGZ+kISGOSfRJBh/sRWuh+dtmsY1ZQP6RWJrnNnhEV60PD/towg==" saltValue="Ah5k452YFZPbquqzMUuoEw==" spinCount="100000" sheet="1" objects="1" scenarios="1"/>
  <customSheetViews>
    <customSheetView guid="{76F1C708-D4F6-4FB5-9F5B-3EE58D925F2F}" showPageBreaks="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33:D33"/>
    <mergeCell ref="C34:D34"/>
    <mergeCell ref="F34:G34"/>
    <mergeCell ref="E21:I21"/>
    <mergeCell ref="F1:L1"/>
    <mergeCell ref="B1:C1"/>
    <mergeCell ref="C23:D23"/>
    <mergeCell ref="E23:F23"/>
    <mergeCell ref="G23:I23"/>
    <mergeCell ref="J23:K23"/>
    <mergeCell ref="B6:L6"/>
    <mergeCell ref="J2:L2"/>
    <mergeCell ref="J3:L3"/>
    <mergeCell ref="J4:L4"/>
    <mergeCell ref="H12:L12"/>
    <mergeCell ref="C27:D27"/>
    <mergeCell ref="B7:L7"/>
    <mergeCell ref="C25:D25"/>
    <mergeCell ref="C26:D26"/>
    <mergeCell ref="B16:L16"/>
    <mergeCell ref="C24:D24"/>
    <mergeCell ref="E24:F24"/>
    <mergeCell ref="G24:I24"/>
    <mergeCell ref="J24:K24"/>
    <mergeCell ref="H13:L13"/>
    <mergeCell ref="G30:I30"/>
    <mergeCell ref="C30:D30"/>
    <mergeCell ref="C28:D28"/>
    <mergeCell ref="C29:D29"/>
    <mergeCell ref="G29:I29"/>
    <mergeCell ref="E29:F29"/>
    <mergeCell ref="G28:I28"/>
    <mergeCell ref="J28:K28"/>
    <mergeCell ref="G27:I27"/>
    <mergeCell ref="J27:K27"/>
    <mergeCell ref="E25:F25"/>
    <mergeCell ref="G25:I25"/>
    <mergeCell ref="E27:F27"/>
    <mergeCell ref="J26:K26"/>
    <mergeCell ref="E26:F26"/>
    <mergeCell ref="G26:I26"/>
    <mergeCell ref="J25:K25"/>
    <mergeCell ref="E28:F28"/>
    <mergeCell ref="C43:K43"/>
    <mergeCell ref="C41:D41"/>
    <mergeCell ref="J29:K29"/>
    <mergeCell ref="C42:D42"/>
    <mergeCell ref="E42:K42"/>
    <mergeCell ref="E38:K38"/>
    <mergeCell ref="C37:D37"/>
    <mergeCell ref="E41:K41"/>
    <mergeCell ref="C40:D40"/>
    <mergeCell ref="J30:K30"/>
    <mergeCell ref="E40:K40"/>
    <mergeCell ref="E30:F30"/>
    <mergeCell ref="E37:K37"/>
    <mergeCell ref="C39:D39"/>
    <mergeCell ref="E39:K39"/>
    <mergeCell ref="C38:D38"/>
  </mergeCells>
  <phoneticPr fontId="9"/>
  <conditionalFormatting sqref="E37:K42">
    <cfRule type="expression" dxfId="64" priority="6" stopIfTrue="1">
      <formula>E37=""</formula>
    </cfRule>
  </conditionalFormatting>
  <conditionalFormatting sqref="F33 J33 H33:H34 E34">
    <cfRule type="expression" dxfId="63" priority="3" stopIfTrue="1">
      <formula>E33=""</formula>
    </cfRule>
  </conditionalFormatting>
  <conditionalFormatting sqref="J2:L4 H12:L13 K14:L14 G24:K30 E30">
    <cfRule type="expression" dxfId="62" priority="7" stopIfTrue="1">
      <formula>E2=""</formula>
    </cfRule>
  </conditionalFormatting>
  <dataValidations count="5">
    <dataValidation type="whole" allowBlank="1" showInputMessage="1" showErrorMessage="1" error="1～12の月数を入力してください。" sqref="H33" xr:uid="{00000000-0002-0000-1500-000000000000}">
      <formula1>1</formula1>
      <formula2>12</formula2>
    </dataValidation>
    <dataValidation type="whole" allowBlank="1" showInputMessage="1" showErrorMessage="1" error="1～31の日数を入力してください。" sqref="J33" xr:uid="{00000000-0002-0000-1500-000001000000}">
      <formula1>1</formula1>
      <formula2>31</formula2>
    </dataValidation>
    <dataValidation imeMode="disabled" allowBlank="1" showInputMessage="1" showErrorMessage="1" sqref="H34" xr:uid="{00000000-0002-0000-1500-000002000000}"/>
    <dataValidation allowBlank="1" showInputMessage="1" sqref="E37:K38 E40:K42" xr:uid="{00000000-0002-0000-1500-000003000000}"/>
    <dataValidation type="list" allowBlank="1" showInputMessage="1" showErrorMessage="1" error="リストから選択してください。" sqref="E39:K39" xr:uid="{118106F2-17A0-4E33-A888-BFBC6D380295}">
      <formula1>"普通,当座"</formula1>
    </dataValidation>
  </dataValidations>
  <hyperlinks>
    <hyperlink ref="B1:C1" location="'2-1(表紙)'!D24" display="様式２－２０" xr:uid="{00000000-0004-0000-1500-000000000000}"/>
  </hyperlinks>
  <pageMargins left="0.78740157480314965" right="0.39370078740157483" top="0.39370078740157483" bottom="0.39370078740157483" header="0.19685039370078741" footer="0.19685039370078741"/>
  <pageSetup paperSize="9" scale="83" orientation="portrait"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FFFF00"/>
  </sheetPr>
  <dimension ref="A1:T40"/>
  <sheetViews>
    <sheetView view="pageBreakPreview" zoomScaleNormal="100" zoomScaleSheetLayoutView="100" workbookViewId="0">
      <selection activeCell="L1" sqref="L1"/>
    </sheetView>
  </sheetViews>
  <sheetFormatPr defaultColWidth="9" defaultRowHeight="13.5" customHeight="1"/>
  <cols>
    <col min="1" max="1" width="3.109375" style="310" customWidth="1"/>
    <col min="2" max="8" width="9" style="310"/>
    <col min="9" max="9" width="10.6640625" style="310" customWidth="1"/>
    <col min="10" max="10" width="9" style="310"/>
    <col min="11" max="11" width="9" style="310" customWidth="1"/>
    <col min="12" max="12" width="9" style="310"/>
    <col min="13" max="13" width="9" style="310" customWidth="1"/>
    <col min="14" max="14" width="16.6640625" style="310" customWidth="1"/>
    <col min="15" max="15" width="9" style="310"/>
    <col min="16" max="16" width="16.6640625" style="310" customWidth="1"/>
    <col min="17" max="17" width="9.44140625" style="310" bestFit="1" customWidth="1"/>
    <col min="18" max="18" width="16.6640625" style="310" customWidth="1"/>
    <col min="19" max="19" width="9" style="310"/>
    <col min="20" max="20" width="59.33203125" style="310" bestFit="1" customWidth="1"/>
    <col min="21" max="16384" width="9" style="310"/>
  </cols>
  <sheetData>
    <row r="1" spans="1:11" ht="20.100000000000001" customHeight="1">
      <c r="B1" s="436" t="s">
        <v>722</v>
      </c>
      <c r="H1" s="311" t="s">
        <v>375</v>
      </c>
      <c r="I1" s="311" t="s">
        <v>376</v>
      </c>
      <c r="J1" s="311" t="s">
        <v>255</v>
      </c>
      <c r="K1" s="311" t="s">
        <v>377</v>
      </c>
    </row>
    <row r="2" spans="1:11" ht="50.1" customHeight="1">
      <c r="H2" s="312">
        <f>IF('2-1(表紙)'!H15&lt;&gt;"",'2-1(表紙)'!H15,"")</f>
        <v>7</v>
      </c>
      <c r="I2" s="312" t="str">
        <f>IF('2-1(表紙)'!I15&lt;&gt;"",'2-1(表紙)'!I15,"")</f>
        <v/>
      </c>
      <c r="J2" s="313" t="str">
        <f>IF('2-1(表紙)'!J15&lt;&gt;"",'2-1(表紙)'!J15,"")</f>
        <v/>
      </c>
      <c r="K2" s="312" t="str">
        <f>IF('2-1(表紙)'!K15&lt;&gt;"",'2-1(表紙)'!K15,"")</f>
        <v/>
      </c>
    </row>
    <row r="3" spans="1:11" ht="20.100000000000001" customHeight="1"/>
    <row r="4" spans="1:11" ht="20.100000000000001" customHeight="1">
      <c r="H4" s="171" t="s">
        <v>723</v>
      </c>
      <c r="I4" s="997"/>
      <c r="J4" s="997"/>
      <c r="K4" s="997"/>
    </row>
    <row r="5" spans="1:11" ht="30" customHeight="1">
      <c r="B5" s="998" t="s">
        <v>415</v>
      </c>
      <c r="C5" s="999"/>
      <c r="D5" s="999"/>
      <c r="E5" s="999"/>
      <c r="F5" s="999"/>
    </row>
    <row r="6" spans="1:11" ht="20.100000000000001" customHeight="1">
      <c r="G6" s="1000"/>
      <c r="H6" s="1000"/>
      <c r="I6" s="1000"/>
      <c r="J6" s="1000"/>
      <c r="K6" s="1000"/>
    </row>
    <row r="7" spans="1:11" ht="20.100000000000001" customHeight="1">
      <c r="G7" s="171" t="s">
        <v>724</v>
      </c>
      <c r="I7" s="390"/>
      <c r="J7" s="390"/>
      <c r="K7" s="171" t="str">
        <f>IF('2-1(表紙)'!H10&lt;&gt;"",'2-1(表紙)'!H10,"")</f>
        <v/>
      </c>
    </row>
    <row r="8" spans="1:11" ht="20.100000000000001" customHeight="1">
      <c r="G8" s="171" t="s">
        <v>725</v>
      </c>
      <c r="I8" s="390"/>
      <c r="J8" s="390"/>
      <c r="K8" s="171" t="str">
        <f>IF(AND('2-1(表紙)'!H11&lt;&gt;"",'2-1(表紙)'!J11&lt;&gt;""),'2-1(表紙)'!H11&amp;"　"&amp;'2-1(表紙)'!J11,"")</f>
        <v/>
      </c>
    </row>
    <row r="9" spans="1:11" ht="20.100000000000001" customHeight="1"/>
    <row r="10" spans="1:11" ht="20.100000000000001" customHeight="1">
      <c r="C10" s="1001" t="s">
        <v>979</v>
      </c>
      <c r="D10" s="1001"/>
      <c r="E10" s="1001"/>
      <c r="F10" s="1001"/>
      <c r="G10" s="1001"/>
      <c r="H10" s="1001"/>
      <c r="I10" s="1001"/>
      <c r="J10" s="433"/>
    </row>
    <row r="11" spans="1:11" ht="20.100000000000001" customHeight="1">
      <c r="C11" s="1001" t="s">
        <v>726</v>
      </c>
      <c r="D11" s="1001"/>
      <c r="E11" s="1001"/>
      <c r="F11" s="1001"/>
      <c r="G11" s="1001"/>
      <c r="H11" s="1001"/>
      <c r="I11" s="1001"/>
      <c r="J11" s="433"/>
    </row>
    <row r="12" spans="1:11" ht="20.100000000000001" customHeight="1"/>
    <row r="13" spans="1:11" ht="30" customHeight="1">
      <c r="A13" s="990" t="s">
        <v>1024</v>
      </c>
      <c r="B13" s="990"/>
      <c r="C13" s="990"/>
      <c r="D13" s="990"/>
      <c r="E13" s="990"/>
      <c r="F13" s="990"/>
      <c r="G13" s="990"/>
      <c r="H13" s="990"/>
      <c r="I13" s="990"/>
      <c r="J13" s="990"/>
      <c r="K13" s="990"/>
    </row>
    <row r="14" spans="1:11" ht="30" customHeight="1">
      <c r="B14" s="1000" t="s">
        <v>378</v>
      </c>
      <c r="C14" s="1000"/>
      <c r="D14" s="1000"/>
      <c r="E14" s="1000"/>
      <c r="F14" s="1000"/>
      <c r="G14" s="1000"/>
      <c r="H14" s="1000"/>
      <c r="I14" s="1000"/>
      <c r="J14" s="1000"/>
      <c r="K14" s="1000"/>
    </row>
    <row r="15" spans="1:11" ht="20.100000000000001" customHeight="1">
      <c r="A15" s="1004" t="s">
        <v>853</v>
      </c>
      <c r="B15" s="1004"/>
      <c r="C15" s="1004"/>
      <c r="D15" s="1004"/>
      <c r="E15" s="1004"/>
      <c r="F15" s="1004"/>
      <c r="G15" s="1004"/>
      <c r="H15" s="1004"/>
      <c r="I15" s="1004"/>
      <c r="J15" s="1004"/>
      <c r="K15" s="1004"/>
    </row>
    <row r="16" spans="1:11" ht="20.100000000000001" customHeight="1">
      <c r="A16" s="989" t="s">
        <v>1016</v>
      </c>
      <c r="B16" s="989"/>
      <c r="C16" s="989"/>
      <c r="D16" s="989"/>
      <c r="E16" s="989"/>
      <c r="F16" s="989"/>
      <c r="G16" s="989"/>
      <c r="H16" s="989"/>
      <c r="I16" s="989"/>
      <c r="J16" s="989"/>
      <c r="K16" s="989"/>
    </row>
    <row r="17" spans="1:20" ht="30" customHeight="1" thickBot="1">
      <c r="A17" s="421" t="s">
        <v>866</v>
      </c>
      <c r="B17" s="420" t="s">
        <v>727</v>
      </c>
      <c r="C17" s="993" t="s">
        <v>728</v>
      </c>
      <c r="D17" s="994"/>
      <c r="E17" s="1002" t="s">
        <v>908</v>
      </c>
      <c r="F17" s="1002"/>
      <c r="G17" s="1003" t="s">
        <v>981</v>
      </c>
      <c r="H17" s="1003"/>
      <c r="I17" s="462" t="s">
        <v>1020</v>
      </c>
      <c r="J17" s="993" t="s">
        <v>909</v>
      </c>
      <c r="K17" s="994"/>
      <c r="T17" s="417" t="s">
        <v>852</v>
      </c>
    </row>
    <row r="18" spans="1:20" ht="20.100000000000001" customHeight="1" thickTop="1">
      <c r="A18" s="986">
        <v>1</v>
      </c>
      <c r="B18" s="416"/>
      <c r="C18" s="974"/>
      <c r="D18" s="975"/>
      <c r="E18" s="976" t="str">
        <f>IF(C18="","","研修生の減")</f>
        <v/>
      </c>
      <c r="F18" s="976"/>
      <c r="G18" s="977"/>
      <c r="H18" s="977"/>
      <c r="I18" s="416"/>
      <c r="J18" s="982"/>
      <c r="K18" s="983"/>
      <c r="L18" s="970" t="s">
        <v>733</v>
      </c>
      <c r="M18" s="391" t="s">
        <v>730</v>
      </c>
      <c r="N18" s="392">
        <f>'2-2(基本)'!E15</f>
        <v>0</v>
      </c>
      <c r="O18" s="391" t="s">
        <v>731</v>
      </c>
      <c r="P18" s="392">
        <f>'2-2(基本)'!E20</f>
        <v>0</v>
      </c>
      <c r="Q18" s="391" t="s">
        <v>732</v>
      </c>
      <c r="R18" s="392">
        <f>'2-2(基本)'!E25</f>
        <v>0</v>
      </c>
      <c r="T18" s="391"/>
    </row>
    <row r="19" spans="1:20" ht="20.100000000000001" customHeight="1" thickBot="1">
      <c r="A19" s="991"/>
      <c r="B19" s="978" t="s">
        <v>838</v>
      </c>
      <c r="C19" s="978"/>
      <c r="D19" s="979"/>
      <c r="E19" s="980"/>
      <c r="F19" s="980"/>
      <c r="G19" s="980"/>
      <c r="H19" s="980"/>
      <c r="I19" s="980"/>
      <c r="J19" s="980"/>
      <c r="K19" s="981"/>
      <c r="L19" s="971"/>
      <c r="M19" s="391" t="s">
        <v>730</v>
      </c>
      <c r="N19" s="392">
        <f>'2-2(基本)'!E16</f>
        <v>0</v>
      </c>
      <c r="O19" s="391" t="s">
        <v>731</v>
      </c>
      <c r="P19" s="392">
        <f>'2-2(基本)'!E21</f>
        <v>0</v>
      </c>
      <c r="Q19" s="391" t="s">
        <v>732</v>
      </c>
      <c r="R19" s="392">
        <f>'2-2(基本)'!E26</f>
        <v>0</v>
      </c>
      <c r="T19" s="391" t="s">
        <v>839</v>
      </c>
    </row>
    <row r="20" spans="1:20" ht="20.100000000000001" customHeight="1" thickTop="1">
      <c r="A20" s="995">
        <v>2</v>
      </c>
      <c r="B20" s="416"/>
      <c r="C20" s="974"/>
      <c r="D20" s="975"/>
      <c r="E20" s="976" t="str">
        <f>IF(C20="","","研修生の減")</f>
        <v/>
      </c>
      <c r="F20" s="976"/>
      <c r="G20" s="977"/>
      <c r="H20" s="977"/>
      <c r="I20" s="416"/>
      <c r="J20" s="982"/>
      <c r="K20" s="983"/>
      <c r="L20" s="971"/>
      <c r="M20" s="391" t="s">
        <v>730</v>
      </c>
      <c r="N20" s="392">
        <f>'2-2(基本)'!E17</f>
        <v>0</v>
      </c>
      <c r="O20" s="391" t="s">
        <v>731</v>
      </c>
      <c r="P20" s="392">
        <f>'2-2(基本)'!E22</f>
        <v>0</v>
      </c>
      <c r="Q20" s="391" t="s">
        <v>732</v>
      </c>
      <c r="R20" s="392">
        <f>'2-2(基本)'!E27</f>
        <v>0</v>
      </c>
      <c r="T20" s="391" t="s">
        <v>840</v>
      </c>
    </row>
    <row r="21" spans="1:20" ht="20.100000000000001" customHeight="1" thickBot="1">
      <c r="A21" s="991"/>
      <c r="B21" s="992" t="s">
        <v>838</v>
      </c>
      <c r="C21" s="992"/>
      <c r="D21" s="979"/>
      <c r="E21" s="980"/>
      <c r="F21" s="980"/>
      <c r="G21" s="980"/>
      <c r="H21" s="980"/>
      <c r="I21" s="980"/>
      <c r="J21" s="980"/>
      <c r="K21" s="981"/>
      <c r="L21" s="971"/>
      <c r="M21" s="391" t="s">
        <v>730</v>
      </c>
      <c r="N21" s="392">
        <f>'2-2(基本)'!E18</f>
        <v>0</v>
      </c>
      <c r="O21" s="391" t="s">
        <v>731</v>
      </c>
      <c r="P21" s="392">
        <f>'2-2(基本)'!E23</f>
        <v>0</v>
      </c>
      <c r="Q21" s="391" t="s">
        <v>732</v>
      </c>
      <c r="R21" s="392">
        <f>'2-2(基本)'!E28</f>
        <v>0</v>
      </c>
      <c r="T21" s="391" t="s">
        <v>841</v>
      </c>
    </row>
    <row r="22" spans="1:20" ht="20.100000000000001" customHeight="1" thickTop="1" thickBot="1">
      <c r="A22" s="986">
        <v>3</v>
      </c>
      <c r="B22" s="416"/>
      <c r="C22" s="974"/>
      <c r="D22" s="975"/>
      <c r="E22" s="976" t="str">
        <f>IF(C22="","","研修生の減")</f>
        <v/>
      </c>
      <c r="F22" s="976"/>
      <c r="G22" s="977"/>
      <c r="H22" s="977"/>
      <c r="I22" s="416"/>
      <c r="J22" s="982"/>
      <c r="K22" s="983"/>
      <c r="L22" s="972"/>
      <c r="M22" s="395" t="s">
        <v>730</v>
      </c>
      <c r="N22" s="396">
        <f>'2-2(基本)'!E19</f>
        <v>0</v>
      </c>
      <c r="O22" s="395" t="s">
        <v>731</v>
      </c>
      <c r="P22" s="396">
        <f>'2-2(基本)'!E24</f>
        <v>0</v>
      </c>
      <c r="Q22" s="395" t="s">
        <v>732</v>
      </c>
      <c r="R22" s="396">
        <f>'2-2(基本)'!E29</f>
        <v>0</v>
      </c>
      <c r="T22" s="391" t="s">
        <v>842</v>
      </c>
    </row>
    <row r="23" spans="1:20" ht="20.100000000000001" customHeight="1">
      <c r="A23" s="987"/>
      <c r="B23" s="988" t="s">
        <v>838</v>
      </c>
      <c r="C23" s="988"/>
      <c r="D23" s="1005"/>
      <c r="E23" s="1006"/>
      <c r="F23" s="1006"/>
      <c r="G23" s="1006"/>
      <c r="H23" s="1006"/>
      <c r="I23" s="1006"/>
      <c r="J23" s="1006"/>
      <c r="K23" s="1007"/>
      <c r="L23" s="970" t="s">
        <v>734</v>
      </c>
      <c r="M23" s="393" t="s">
        <v>730</v>
      </c>
      <c r="N23" s="394">
        <f>'2-2(基本)'!E49</f>
        <v>0</v>
      </c>
      <c r="O23" s="393" t="s">
        <v>731</v>
      </c>
      <c r="P23" s="394">
        <f>'2-2(基本)'!E54</f>
        <v>0</v>
      </c>
      <c r="Q23" s="393" t="s">
        <v>732</v>
      </c>
      <c r="R23" s="394">
        <f>'2-2(基本)'!E59</f>
        <v>0</v>
      </c>
      <c r="T23" s="391" t="s">
        <v>916</v>
      </c>
    </row>
    <row r="24" spans="1:20" ht="20.100000000000001" customHeight="1">
      <c r="L24" s="971"/>
      <c r="M24" s="391" t="s">
        <v>730</v>
      </c>
      <c r="N24" s="392">
        <f>'2-2(基本)'!E50</f>
        <v>0</v>
      </c>
      <c r="O24" s="391" t="s">
        <v>731</v>
      </c>
      <c r="P24" s="392">
        <f>'2-2(基本)'!E55</f>
        <v>0</v>
      </c>
      <c r="Q24" s="391" t="s">
        <v>732</v>
      </c>
      <c r="R24" s="392">
        <f>'2-2(基本)'!E60</f>
        <v>0</v>
      </c>
      <c r="T24" s="391" t="s">
        <v>896</v>
      </c>
    </row>
    <row r="25" spans="1:20" ht="24.9" customHeight="1">
      <c r="A25" s="985" t="s">
        <v>729</v>
      </c>
      <c r="B25" s="985"/>
      <c r="C25" s="985"/>
      <c r="D25" s="985"/>
      <c r="E25" s="985"/>
      <c r="F25" s="985"/>
      <c r="G25" s="985"/>
      <c r="H25" s="985"/>
      <c r="I25" s="985"/>
      <c r="J25" s="985"/>
      <c r="K25" s="985"/>
      <c r="L25" s="973"/>
      <c r="M25" s="391" t="s">
        <v>730</v>
      </c>
      <c r="N25" s="392">
        <f>'2-2(基本)'!E51</f>
        <v>0</v>
      </c>
      <c r="O25" s="391" t="s">
        <v>731</v>
      </c>
      <c r="P25" s="392">
        <f>'2-2(基本)'!E56</f>
        <v>0</v>
      </c>
      <c r="Q25" s="391" t="s">
        <v>732</v>
      </c>
      <c r="R25" s="392">
        <f>'2-2(基本)'!E61</f>
        <v>0</v>
      </c>
      <c r="T25" s="391" t="s">
        <v>843</v>
      </c>
    </row>
    <row r="26" spans="1:20" ht="20.100000000000001" customHeight="1">
      <c r="A26" s="984"/>
      <c r="B26" s="984"/>
      <c r="C26" s="984"/>
      <c r="D26" s="984"/>
      <c r="E26" s="984"/>
      <c r="F26" s="984"/>
      <c r="G26" s="984"/>
      <c r="H26" s="984"/>
      <c r="I26" s="984"/>
      <c r="J26" s="984"/>
      <c r="K26" s="984"/>
      <c r="L26" s="971"/>
      <c r="M26" s="391" t="s">
        <v>730</v>
      </c>
      <c r="N26" s="392">
        <f>'2-2(基本)'!E52</f>
        <v>0</v>
      </c>
      <c r="O26" s="391" t="s">
        <v>731</v>
      </c>
      <c r="P26" s="392">
        <f>'2-2(基本)'!E57</f>
        <v>0</v>
      </c>
      <c r="Q26" s="391" t="s">
        <v>732</v>
      </c>
      <c r="R26" s="392">
        <f>'2-2(基本)'!E62</f>
        <v>0</v>
      </c>
      <c r="T26" s="391" t="s">
        <v>844</v>
      </c>
    </row>
    <row r="27" spans="1:20" ht="20.100000000000001" customHeight="1" thickBot="1">
      <c r="A27" s="984"/>
      <c r="B27" s="984"/>
      <c r="C27" s="984"/>
      <c r="D27" s="984"/>
      <c r="E27" s="984"/>
      <c r="F27" s="984"/>
      <c r="G27" s="984"/>
      <c r="H27" s="984"/>
      <c r="I27" s="984"/>
      <c r="J27" s="984"/>
      <c r="K27" s="984"/>
      <c r="L27" s="972"/>
      <c r="M27" s="391" t="s">
        <v>730</v>
      </c>
      <c r="N27" s="392">
        <f>'2-2(基本)'!E53</f>
        <v>0</v>
      </c>
      <c r="O27" s="391" t="s">
        <v>731</v>
      </c>
      <c r="P27" s="392">
        <f>'2-2(基本)'!E58</f>
        <v>0</v>
      </c>
      <c r="Q27" s="391" t="s">
        <v>732</v>
      </c>
      <c r="R27" s="392">
        <f>'2-2(基本)'!E63</f>
        <v>0</v>
      </c>
      <c r="T27" s="391" t="s">
        <v>845</v>
      </c>
    </row>
    <row r="28" spans="1:20" ht="20.100000000000001" customHeight="1">
      <c r="A28" s="984"/>
      <c r="B28" s="984"/>
      <c r="C28" s="984"/>
      <c r="D28" s="984"/>
      <c r="E28" s="984"/>
      <c r="F28" s="984"/>
      <c r="G28" s="984"/>
      <c r="H28" s="984"/>
      <c r="I28" s="984"/>
      <c r="J28" s="984"/>
      <c r="K28" s="984"/>
      <c r="T28" s="391" t="s">
        <v>846</v>
      </c>
    </row>
    <row r="29" spans="1:20" ht="20.100000000000001" customHeight="1">
      <c r="A29" s="984"/>
      <c r="B29" s="984"/>
      <c r="C29" s="984"/>
      <c r="D29" s="984"/>
      <c r="E29" s="984"/>
      <c r="F29" s="984"/>
      <c r="G29" s="984"/>
      <c r="H29" s="984"/>
      <c r="I29" s="984"/>
      <c r="J29" s="984"/>
      <c r="K29" s="984"/>
      <c r="T29" s="391" t="s">
        <v>917</v>
      </c>
    </row>
    <row r="30" spans="1:20" ht="20.100000000000001" customHeight="1">
      <c r="A30" s="984"/>
      <c r="B30" s="984"/>
      <c r="C30" s="984"/>
      <c r="D30" s="984"/>
      <c r="E30" s="984"/>
      <c r="F30" s="984"/>
      <c r="G30" s="984"/>
      <c r="H30" s="984"/>
      <c r="I30" s="984"/>
      <c r="J30" s="984"/>
      <c r="K30" s="984"/>
      <c r="T30" s="391" t="s">
        <v>847</v>
      </c>
    </row>
    <row r="31" spans="1:20" ht="20.100000000000001" customHeight="1">
      <c r="A31" s="984"/>
      <c r="B31" s="984"/>
      <c r="C31" s="984"/>
      <c r="D31" s="984"/>
      <c r="E31" s="984"/>
      <c r="F31" s="984"/>
      <c r="G31" s="984"/>
      <c r="H31" s="984"/>
      <c r="I31" s="984"/>
      <c r="J31" s="984"/>
      <c r="K31" s="984"/>
      <c r="T31" s="391" t="s">
        <v>848</v>
      </c>
    </row>
    <row r="32" spans="1:20" ht="20.100000000000001" customHeight="1">
      <c r="A32" s="984"/>
      <c r="B32" s="984"/>
      <c r="C32" s="984"/>
      <c r="D32" s="984"/>
      <c r="E32" s="984"/>
      <c r="F32" s="984"/>
      <c r="G32" s="984"/>
      <c r="H32" s="984"/>
      <c r="I32" s="984"/>
      <c r="J32" s="984"/>
      <c r="K32" s="984"/>
      <c r="T32" s="391" t="s">
        <v>849</v>
      </c>
    </row>
    <row r="33" spans="1:20" ht="20.100000000000001" customHeight="1">
      <c r="A33" s="984"/>
      <c r="B33" s="984"/>
      <c r="C33" s="984"/>
      <c r="D33" s="984"/>
      <c r="E33" s="984"/>
      <c r="F33" s="984"/>
      <c r="G33" s="984"/>
      <c r="H33" s="984"/>
      <c r="I33" s="984"/>
      <c r="J33" s="984"/>
      <c r="K33" s="984"/>
      <c r="T33" s="391" t="s">
        <v>919</v>
      </c>
    </row>
    <row r="34" spans="1:20" ht="20.100000000000001" customHeight="1">
      <c r="A34" s="984"/>
      <c r="B34" s="984"/>
      <c r="C34" s="984"/>
      <c r="D34" s="984"/>
      <c r="E34" s="984"/>
      <c r="F34" s="984"/>
      <c r="G34" s="984"/>
      <c r="H34" s="984"/>
      <c r="I34" s="984"/>
      <c r="J34" s="984"/>
      <c r="K34" s="984"/>
      <c r="T34" s="391" t="s">
        <v>920</v>
      </c>
    </row>
    <row r="35" spans="1:20" ht="20.100000000000001" customHeight="1">
      <c r="A35" s="984"/>
      <c r="B35" s="984"/>
      <c r="C35" s="984"/>
      <c r="D35" s="984"/>
      <c r="E35" s="984"/>
      <c r="F35" s="984"/>
      <c r="G35" s="984"/>
      <c r="H35" s="984"/>
      <c r="I35" s="984"/>
      <c r="J35" s="984"/>
      <c r="K35" s="984"/>
      <c r="T35" s="391" t="s">
        <v>921</v>
      </c>
    </row>
    <row r="36" spans="1:20" ht="20.100000000000001" customHeight="1">
      <c r="A36" s="996" t="s">
        <v>1014</v>
      </c>
      <c r="B36" s="996"/>
      <c r="C36" s="996"/>
      <c r="D36" s="996"/>
      <c r="E36" s="996"/>
      <c r="F36" s="996"/>
      <c r="G36" s="996"/>
      <c r="H36" s="996"/>
      <c r="I36" s="996"/>
      <c r="J36" s="996"/>
      <c r="T36" s="391" t="s">
        <v>851</v>
      </c>
    </row>
    <row r="37" spans="1:20" ht="20.100000000000001" customHeight="1">
      <c r="A37" s="996" t="s">
        <v>1017</v>
      </c>
      <c r="B37" s="996"/>
      <c r="C37" s="996"/>
      <c r="D37" s="996"/>
      <c r="E37" s="996"/>
      <c r="F37" s="996"/>
      <c r="G37" s="996"/>
      <c r="H37" s="996"/>
      <c r="I37" s="996"/>
      <c r="J37" s="996"/>
      <c r="T37" s="391" t="s">
        <v>1021</v>
      </c>
    </row>
    <row r="38" spans="1:20" ht="20.100000000000001" customHeight="1">
      <c r="A38" s="996" t="s">
        <v>907</v>
      </c>
      <c r="B38" s="996"/>
      <c r="C38" s="996"/>
      <c r="D38" s="996"/>
      <c r="E38" s="996"/>
      <c r="F38" s="996"/>
      <c r="G38" s="996"/>
      <c r="H38" s="996"/>
      <c r="I38" s="996"/>
      <c r="J38" s="996"/>
      <c r="T38" s="391" t="s">
        <v>1022</v>
      </c>
    </row>
    <row r="39" spans="1:20" ht="20.100000000000001" customHeight="1">
      <c r="K39" s="171" t="s">
        <v>380</v>
      </c>
      <c r="T39" s="391" t="s">
        <v>850</v>
      </c>
    </row>
    <row r="40" spans="1:20" ht="20.100000000000001" customHeight="1"/>
  </sheetData>
  <sheetProtection algorithmName="SHA-512" hashValue="f2x7CCgrg0mnAXrv7GPOZC3/BKzCEz9sEQqIxJJaZOLVl9KRyR+lZpnEXJ3GJ6AT+kz4r5O7rTDZxAWNzWhQQw==" saltValue="KySgLKMuvpye9NV2TW8Tyg==" spinCount="100000" sheet="1" objects="1" scenarios="1"/>
  <mergeCells count="41">
    <mergeCell ref="A36:J36"/>
    <mergeCell ref="A37:J37"/>
    <mergeCell ref="A38:J38"/>
    <mergeCell ref="I4:K4"/>
    <mergeCell ref="B5:F5"/>
    <mergeCell ref="G6:K6"/>
    <mergeCell ref="C10:I10"/>
    <mergeCell ref="E20:F20"/>
    <mergeCell ref="G20:H20"/>
    <mergeCell ref="C11:I11"/>
    <mergeCell ref="B14:K14"/>
    <mergeCell ref="C17:D17"/>
    <mergeCell ref="E17:F17"/>
    <mergeCell ref="G17:H17"/>
    <mergeCell ref="A15:K15"/>
    <mergeCell ref="D23:K23"/>
    <mergeCell ref="A16:K16"/>
    <mergeCell ref="A13:K13"/>
    <mergeCell ref="A18:A19"/>
    <mergeCell ref="B21:C21"/>
    <mergeCell ref="D21:K21"/>
    <mergeCell ref="J17:K17"/>
    <mergeCell ref="J18:K18"/>
    <mergeCell ref="J20:K20"/>
    <mergeCell ref="A20:A21"/>
    <mergeCell ref="L18:L22"/>
    <mergeCell ref="L23:L27"/>
    <mergeCell ref="C18:D18"/>
    <mergeCell ref="E18:F18"/>
    <mergeCell ref="G18:H18"/>
    <mergeCell ref="C20:D20"/>
    <mergeCell ref="B19:C19"/>
    <mergeCell ref="D19:K19"/>
    <mergeCell ref="J22:K22"/>
    <mergeCell ref="A26:K35"/>
    <mergeCell ref="A25:K25"/>
    <mergeCell ref="C22:D22"/>
    <mergeCell ref="E22:F22"/>
    <mergeCell ref="G22:H22"/>
    <mergeCell ref="A22:A23"/>
    <mergeCell ref="B23:C23"/>
  </mergeCells>
  <phoneticPr fontId="73"/>
  <conditionalFormatting sqref="A26">
    <cfRule type="containsBlanks" dxfId="61" priority="6" stopIfTrue="1">
      <formula>LEN(TRIM(A26))=0</formula>
    </cfRule>
  </conditionalFormatting>
  <conditionalFormatting sqref="D19:K19 D21:K21 D23:K23">
    <cfRule type="containsBlanks" dxfId="60" priority="5">
      <formula>LEN(TRIM(D19))=0</formula>
    </cfRule>
  </conditionalFormatting>
  <conditionalFormatting sqref="E18 E20 E22">
    <cfRule type="containsBlanks" dxfId="59" priority="2">
      <formula>LEN(TRIM(E18))=0</formula>
    </cfRule>
  </conditionalFormatting>
  <conditionalFormatting sqref="G7:G8">
    <cfRule type="expression" dxfId="58" priority="204">
      <formula>K7&lt;&gt;""</formula>
    </cfRule>
  </conditionalFormatting>
  <conditionalFormatting sqref="G18:H18 G20:H20 G22:H22">
    <cfRule type="containsBlanks" dxfId="57" priority="1">
      <formula>LEN(TRIM(G18))=0</formula>
    </cfRule>
  </conditionalFormatting>
  <conditionalFormatting sqref="H7:K8">
    <cfRule type="expression" dxfId="56" priority="3">
      <formula>$K7=""</formula>
    </cfRule>
  </conditionalFormatting>
  <conditionalFormatting sqref="I4:J4 B18:D18 I18:J18 B20:D20 I20:J20 B22:D22 I22:J22">
    <cfRule type="containsBlanks" dxfId="55" priority="12" stopIfTrue="1">
      <formula>LEN(TRIM(B4))=0</formula>
    </cfRule>
  </conditionalFormatting>
  <conditionalFormatting sqref="I4:J4">
    <cfRule type="cellIs" dxfId="54" priority="10" stopIfTrue="1" operator="between">
      <formula>44562</formula>
      <formula>44926</formula>
    </cfRule>
    <cfRule type="cellIs" dxfId="53" priority="11" stopIfTrue="1" operator="between">
      <formula>44197</formula>
      <formula>44561</formula>
    </cfRule>
  </conditionalFormatting>
  <conditionalFormatting sqref="I2:K2">
    <cfRule type="expression" dxfId="52" priority="9" stopIfTrue="1">
      <formula>I2=""</formula>
    </cfRule>
  </conditionalFormatting>
  <dataValidations count="5">
    <dataValidation type="list" allowBlank="1" showInputMessage="1" showErrorMessage="1" sqref="J20 J18 J22" xr:uid="{00000000-0002-0000-1600-000001000000}">
      <formula1>"在職中,退職予定・退職済み"</formula1>
    </dataValidation>
    <dataValidation type="list" allowBlank="1" showInputMessage="1" showErrorMessage="1" prompt="研修区分を選択後、リストが表示されます。_x000a__x000a_※様式2－3に記載のある研修生が　リストとして表示されます。" sqref="C22:D22 C18:D18 C20:D20" xr:uid="{00000000-0002-0000-1600-000002000000}">
      <formula1>INDIRECT(B18)</formula1>
    </dataValidation>
    <dataValidation type="list" allowBlank="1" showInputMessage="1" showErrorMessage="1" sqref="B18 B20 B22" xr:uid="{00000000-0002-0000-1600-000003000000}">
      <formula1>"ＦＷ１_,ＦＷ２_,ＦＷ３_"</formula1>
    </dataValidation>
    <dataValidation type="list" allowBlank="1" showInputMessage="1" showErrorMessage="1" sqref="I18 I20 I22" xr:uid="{00000000-0002-0000-1600-000005000000}">
      <formula1>"修了,未修了"</formula1>
    </dataValidation>
    <dataValidation type="list" allowBlank="1" showInputMessage="1" showErrorMessage="1" error="理由区分はプルダウンリストから選択してください。" sqref="D19:K19 D21:K21 D23:K23" xr:uid="{00000000-0002-0000-1600-000004000000}">
      <formula1>$T$18:$T$39</formula1>
    </dataValidation>
  </dataValidations>
  <hyperlinks>
    <hyperlink ref="B1" location="'2-1(表紙)'!D24" display="様式１１" xr:uid="{00000000-0004-0000-1600-000000000000}"/>
  </hyperlinks>
  <printOptions horizontalCentered="1"/>
  <pageMargins left="0.70866141732283472" right="0.70866141732283472" top="0.74803149606299213" bottom="0.35433070866141736" header="0.31496062992125984" footer="0.31496062992125984"/>
  <pageSetup paperSize="9" scale="94"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rgb="FFFFFF00"/>
    <pageSetUpPr fitToPage="1"/>
  </sheetPr>
  <dimension ref="A1:Q29"/>
  <sheetViews>
    <sheetView view="pageBreakPreview" zoomScaleNormal="100" zoomScaleSheetLayoutView="100" workbookViewId="0">
      <selection activeCell="J1" sqref="J1"/>
    </sheetView>
  </sheetViews>
  <sheetFormatPr defaultColWidth="9" defaultRowHeight="13.5" customHeight="1"/>
  <cols>
    <col min="1" max="1" width="4.88671875" style="310" customWidth="1"/>
    <col min="2" max="4" width="9" style="310"/>
    <col min="5" max="5" width="9" style="310" customWidth="1"/>
    <col min="6" max="6" width="9" style="310"/>
    <col min="7" max="7" width="9" style="310" customWidth="1"/>
    <col min="8" max="8" width="9" style="310"/>
    <col min="9" max="9" width="9" style="310" customWidth="1"/>
    <col min="10" max="10" width="9" style="310"/>
    <col min="11" max="13" width="9" style="310" customWidth="1"/>
    <col min="14" max="16384" width="9" style="310"/>
  </cols>
  <sheetData>
    <row r="1" spans="1:9" ht="20.100000000000001" customHeight="1">
      <c r="A1" s="434" t="s">
        <v>491</v>
      </c>
      <c r="F1" s="311" t="s">
        <v>375</v>
      </c>
      <c r="G1" s="311" t="s">
        <v>376</v>
      </c>
      <c r="H1" s="311" t="s">
        <v>255</v>
      </c>
      <c r="I1" s="311" t="s">
        <v>377</v>
      </c>
    </row>
    <row r="2" spans="1:9" ht="50.1" customHeight="1">
      <c r="A2" s="186"/>
      <c r="F2" s="312">
        <f>IF('2-1(表紙)'!H15&lt;&gt;"",'2-1(表紙)'!H15,"")</f>
        <v>7</v>
      </c>
      <c r="G2" s="312" t="str">
        <f>IF('2-1(表紙)'!I15&lt;&gt;"",'2-1(表紙)'!I15,"")</f>
        <v/>
      </c>
      <c r="H2" s="313" t="str">
        <f>IF('2-1(表紙)'!J15&lt;&gt;"",'2-1(表紙)'!J15,"")</f>
        <v/>
      </c>
      <c r="I2" s="312" t="str">
        <f>IF('2-1(表紙)'!K15&lt;&gt;"",'2-1(表紙)'!K15,"")</f>
        <v/>
      </c>
    </row>
    <row r="3" spans="1:9" ht="20.100000000000001" customHeight="1"/>
    <row r="4" spans="1:9" ht="20.100000000000001" customHeight="1">
      <c r="G4" s="171" t="s">
        <v>438</v>
      </c>
      <c r="H4" s="504"/>
      <c r="I4" s="504"/>
    </row>
    <row r="5" spans="1:9" ht="30" customHeight="1">
      <c r="A5" s="998" t="s">
        <v>415</v>
      </c>
      <c r="B5" s="999"/>
      <c r="C5" s="999"/>
      <c r="D5" s="999"/>
      <c r="E5" s="999"/>
    </row>
    <row r="6" spans="1:9" ht="20.100000000000001" customHeight="1"/>
    <row r="7" spans="1:9" ht="20.100000000000001" customHeight="1">
      <c r="I7" s="171" t="str">
        <f>IF('2-1(表紙)'!H10&lt;&gt;"",'2-1(表紙)'!H10,"")</f>
        <v/>
      </c>
    </row>
    <row r="8" spans="1:9" ht="20.100000000000001" customHeight="1">
      <c r="I8" s="171" t="str">
        <f>IF(AND('2-1(表紙)'!H11&lt;&gt;"",'2-1(表紙)'!J11&lt;&gt;""),'2-1(表紙)'!H11&amp;"　"&amp;'2-1(表紙)'!J11,"")</f>
        <v/>
      </c>
    </row>
    <row r="9" spans="1:9" ht="20.100000000000001" customHeight="1"/>
    <row r="10" spans="1:9" ht="20.100000000000001" customHeight="1">
      <c r="A10" s="1001" t="str">
        <f>FW研修生離脱届!C10</f>
        <v>令和７年度「緑の雇用」担い手確保支援事業</v>
      </c>
      <c r="B10" s="1001"/>
      <c r="C10" s="1001"/>
      <c r="D10" s="1001"/>
      <c r="E10" s="1001"/>
      <c r="F10" s="1001"/>
      <c r="G10" s="1001"/>
      <c r="H10" s="1001"/>
      <c r="I10" s="1001"/>
    </row>
    <row r="11" spans="1:9" ht="20.100000000000001" customHeight="1">
      <c r="B11" s="1001" t="s">
        <v>721</v>
      </c>
      <c r="C11" s="1001"/>
      <c r="D11" s="1001"/>
      <c r="E11" s="1001"/>
      <c r="F11" s="1001"/>
      <c r="G11" s="1001"/>
      <c r="H11" s="1001"/>
    </row>
    <row r="12" spans="1:9" ht="20.100000000000001" customHeight="1"/>
    <row r="13" spans="1:9" ht="60" customHeight="1">
      <c r="A13" s="990" t="str">
        <f>"承認を受けた"&amp;A10&amp;"によるFW研修について、都合により中止せざるを得なくなりましたので下記のとおり届け出します。
　なお、助成金の請求はありません。"</f>
        <v>承認を受けた令和７年度「緑の雇用」担い手確保支援事業によるFW研修について、都合により中止せざるを得なくなりましたので下記のとおり届け出します。
　なお、助成金の請求はありません。</v>
      </c>
      <c r="B13" s="990"/>
      <c r="C13" s="990"/>
      <c r="D13" s="990"/>
      <c r="E13" s="990"/>
      <c r="F13" s="990"/>
      <c r="G13" s="990"/>
      <c r="H13" s="990"/>
      <c r="I13" s="990"/>
    </row>
    <row r="14" spans="1:9" ht="20.100000000000001" customHeight="1">
      <c r="A14" s="1000" t="s">
        <v>378</v>
      </c>
      <c r="B14" s="1000"/>
      <c r="C14" s="1000"/>
      <c r="D14" s="1000"/>
      <c r="E14" s="1000"/>
      <c r="F14" s="1000"/>
      <c r="G14" s="1000"/>
      <c r="H14" s="1000"/>
      <c r="I14" s="1000"/>
    </row>
    <row r="15" spans="1:9" ht="20.100000000000001" customHeight="1">
      <c r="A15" s="310" t="s">
        <v>434</v>
      </c>
    </row>
    <row r="16" spans="1:9" ht="20.100000000000001" customHeight="1">
      <c r="A16" s="171" t="s">
        <v>379</v>
      </c>
      <c r="B16" s="310" t="s">
        <v>433</v>
      </c>
    </row>
    <row r="17" spans="1:17" ht="20.100000000000001" customHeight="1">
      <c r="A17" s="171"/>
      <c r="B17" s="310" t="s">
        <v>489</v>
      </c>
      <c r="D17" s="315">
        <f>SUM('2-2(基本)'!AA15:AA19)+SUM('2-2(基本)'!AA49:AA53)</f>
        <v>0</v>
      </c>
      <c r="E17" s="310" t="s">
        <v>486</v>
      </c>
    </row>
    <row r="18" spans="1:17" ht="20.100000000000001" customHeight="1">
      <c r="A18" s="171"/>
      <c r="B18" s="1008"/>
      <c r="C18" s="1009"/>
      <c r="D18" s="1008"/>
      <c r="E18" s="1009"/>
      <c r="F18" s="1008"/>
      <c r="G18" s="1009"/>
      <c r="H18" s="1008"/>
      <c r="I18" s="1009"/>
      <c r="K18" s="970" t="s">
        <v>733</v>
      </c>
      <c r="L18" s="391" t="s">
        <v>730</v>
      </c>
      <c r="M18" s="392">
        <f>'2-2(基本)'!E15</f>
        <v>0</v>
      </c>
      <c r="N18" s="391" t="s">
        <v>731</v>
      </c>
      <c r="O18" s="392">
        <f>'2-2(基本)'!E20</f>
        <v>0</v>
      </c>
      <c r="P18" s="391" t="s">
        <v>732</v>
      </c>
      <c r="Q18" s="392">
        <f>'2-2(基本)'!E25</f>
        <v>0</v>
      </c>
    </row>
    <row r="19" spans="1:17" ht="20.100000000000001" customHeight="1">
      <c r="A19" s="171"/>
      <c r="B19" s="1008"/>
      <c r="C19" s="1009"/>
      <c r="D19" s="1008"/>
      <c r="E19" s="1009"/>
      <c r="F19" s="1008"/>
      <c r="G19" s="1009"/>
      <c r="H19" s="1008"/>
      <c r="I19" s="1009"/>
      <c r="K19" s="971"/>
      <c r="L19" s="391" t="s">
        <v>730</v>
      </c>
      <c r="M19" s="392">
        <f>'2-2(基本)'!E16</f>
        <v>0</v>
      </c>
      <c r="N19" s="391" t="s">
        <v>731</v>
      </c>
      <c r="O19" s="392">
        <f>'2-2(基本)'!E21</f>
        <v>0</v>
      </c>
      <c r="P19" s="391" t="s">
        <v>732</v>
      </c>
      <c r="Q19" s="392">
        <f>'2-2(基本)'!E26</f>
        <v>0</v>
      </c>
    </row>
    <row r="20" spans="1:17" ht="20.100000000000001" customHeight="1">
      <c r="B20" s="310" t="s">
        <v>487</v>
      </c>
      <c r="D20" s="315">
        <f>SUM('2-2(基本)'!AA20:AA24)+SUM('2-2(基本)'!AA54:AA58)</f>
        <v>0</v>
      </c>
      <c r="E20" s="310" t="s">
        <v>486</v>
      </c>
      <c r="K20" s="971"/>
      <c r="L20" s="391" t="s">
        <v>730</v>
      </c>
      <c r="M20" s="392">
        <f>'2-2(基本)'!E17</f>
        <v>0</v>
      </c>
      <c r="N20" s="391" t="s">
        <v>731</v>
      </c>
      <c r="O20" s="392">
        <f>'2-2(基本)'!E22</f>
        <v>0</v>
      </c>
      <c r="P20" s="391" t="s">
        <v>732</v>
      </c>
      <c r="Q20" s="392">
        <f>'2-2(基本)'!E27</f>
        <v>0</v>
      </c>
    </row>
    <row r="21" spans="1:17" ht="20.100000000000001" customHeight="1">
      <c r="B21" s="1008"/>
      <c r="C21" s="1009"/>
      <c r="D21" s="1008"/>
      <c r="E21" s="1009"/>
      <c r="F21" s="1008"/>
      <c r="G21" s="1009"/>
      <c r="H21" s="1008"/>
      <c r="I21" s="1009"/>
      <c r="K21" s="971"/>
      <c r="L21" s="391" t="s">
        <v>730</v>
      </c>
      <c r="M21" s="392">
        <f>'2-2(基本)'!E18</f>
        <v>0</v>
      </c>
      <c r="N21" s="391" t="s">
        <v>731</v>
      </c>
      <c r="O21" s="392">
        <f>'2-2(基本)'!E23</f>
        <v>0</v>
      </c>
      <c r="P21" s="391" t="s">
        <v>732</v>
      </c>
      <c r="Q21" s="392">
        <f>'2-2(基本)'!E28</f>
        <v>0</v>
      </c>
    </row>
    <row r="22" spans="1:17" ht="20.100000000000001" customHeight="1" thickBot="1">
      <c r="B22" s="1008"/>
      <c r="C22" s="1009"/>
      <c r="D22" s="1008"/>
      <c r="E22" s="1009"/>
      <c r="F22" s="1008"/>
      <c r="G22" s="1009"/>
      <c r="H22" s="1008"/>
      <c r="I22" s="1009"/>
      <c r="K22" s="972"/>
      <c r="L22" s="395" t="s">
        <v>730</v>
      </c>
      <c r="M22" s="396">
        <f>'2-2(基本)'!E19</f>
        <v>0</v>
      </c>
      <c r="N22" s="395" t="s">
        <v>731</v>
      </c>
      <c r="O22" s="396">
        <f>'2-2(基本)'!E24</f>
        <v>0</v>
      </c>
      <c r="P22" s="395" t="s">
        <v>732</v>
      </c>
      <c r="Q22" s="396">
        <f>'2-2(基本)'!E29</f>
        <v>0</v>
      </c>
    </row>
    <row r="23" spans="1:17" ht="20.100000000000001" customHeight="1">
      <c r="B23" s="310" t="s">
        <v>488</v>
      </c>
      <c r="D23" s="315">
        <f>SUM('2-2(基本)'!AA25:AA29)+SUM('2-2(基本)'!AA59:AA63)</f>
        <v>0</v>
      </c>
      <c r="E23" s="310" t="s">
        <v>486</v>
      </c>
      <c r="K23" s="1010" t="s">
        <v>734</v>
      </c>
      <c r="L23" s="393" t="s">
        <v>730</v>
      </c>
      <c r="M23" s="394">
        <f>'2-2(基本)'!E49</f>
        <v>0</v>
      </c>
      <c r="N23" s="393" t="s">
        <v>731</v>
      </c>
      <c r="O23" s="394">
        <f>'2-2(基本)'!E54</f>
        <v>0</v>
      </c>
      <c r="P23" s="393" t="s">
        <v>732</v>
      </c>
      <c r="Q23" s="394">
        <f>'2-2(基本)'!E59</f>
        <v>0</v>
      </c>
    </row>
    <row r="24" spans="1:17" ht="20.100000000000001" customHeight="1">
      <c r="B24" s="1008"/>
      <c r="C24" s="1009"/>
      <c r="D24" s="1008"/>
      <c r="E24" s="1009"/>
      <c r="F24" s="1008"/>
      <c r="G24" s="1009"/>
      <c r="H24" s="1008"/>
      <c r="I24" s="1009"/>
      <c r="K24" s="971"/>
      <c r="L24" s="391" t="s">
        <v>730</v>
      </c>
      <c r="M24" s="392">
        <f>'2-2(基本)'!E50</f>
        <v>0</v>
      </c>
      <c r="N24" s="391" t="s">
        <v>731</v>
      </c>
      <c r="O24" s="392">
        <f>'2-2(基本)'!E55</f>
        <v>0</v>
      </c>
      <c r="P24" s="391" t="s">
        <v>732</v>
      </c>
      <c r="Q24" s="392">
        <f>'2-2(基本)'!E60</f>
        <v>0</v>
      </c>
    </row>
    <row r="25" spans="1:17" ht="20.100000000000001" customHeight="1">
      <c r="A25" s="171"/>
      <c r="B25" s="1008"/>
      <c r="C25" s="1009"/>
      <c r="D25" s="1008"/>
      <c r="E25" s="1009"/>
      <c r="F25" s="1008"/>
      <c r="G25" s="1009"/>
      <c r="H25" s="1008"/>
      <c r="I25" s="1009"/>
      <c r="K25" s="971"/>
      <c r="L25" s="391" t="s">
        <v>730</v>
      </c>
      <c r="M25" s="392">
        <f>'2-2(基本)'!E51</f>
        <v>0</v>
      </c>
      <c r="N25" s="391" t="s">
        <v>731</v>
      </c>
      <c r="O25" s="392">
        <f>'2-2(基本)'!E56</f>
        <v>0</v>
      </c>
      <c r="P25" s="391" t="s">
        <v>732</v>
      </c>
      <c r="Q25" s="392">
        <f>'2-2(基本)'!E61</f>
        <v>0</v>
      </c>
    </row>
    <row r="26" spans="1:17" ht="20.100000000000001" customHeight="1">
      <c r="A26" s="186"/>
      <c r="B26" s="186"/>
      <c r="D26" s="186"/>
      <c r="E26" s="186"/>
      <c r="F26" s="186"/>
      <c r="G26" s="186"/>
      <c r="K26" s="971"/>
      <c r="L26" s="391" t="s">
        <v>730</v>
      </c>
      <c r="M26" s="392">
        <f>'2-2(基本)'!E52</f>
        <v>0</v>
      </c>
      <c r="N26" s="391" t="s">
        <v>731</v>
      </c>
      <c r="O26" s="392">
        <f>'2-2(基本)'!E57</f>
        <v>0</v>
      </c>
      <c r="P26" s="391" t="s">
        <v>732</v>
      </c>
      <c r="Q26" s="392">
        <f>'2-2(基本)'!E62</f>
        <v>0</v>
      </c>
    </row>
    <row r="27" spans="1:17" ht="20.100000000000001" customHeight="1" thickBot="1">
      <c r="A27" s="171" t="s">
        <v>427</v>
      </c>
      <c r="B27" s="310" t="s">
        <v>383</v>
      </c>
      <c r="K27" s="972"/>
      <c r="L27" s="391" t="s">
        <v>730</v>
      </c>
      <c r="M27" s="392">
        <f>'2-2(基本)'!E53</f>
        <v>0</v>
      </c>
      <c r="N27" s="391" t="s">
        <v>731</v>
      </c>
      <c r="O27" s="392">
        <f>'2-2(基本)'!E58</f>
        <v>0</v>
      </c>
      <c r="P27" s="391" t="s">
        <v>732</v>
      </c>
      <c r="Q27" s="392">
        <f>'2-2(基本)'!E63</f>
        <v>0</v>
      </c>
    </row>
    <row r="28" spans="1:17" ht="249.9" customHeight="1">
      <c r="B28" s="984"/>
      <c r="C28" s="984"/>
      <c r="D28" s="984"/>
      <c r="E28" s="984"/>
      <c r="F28" s="984"/>
      <c r="G28" s="984"/>
      <c r="H28" s="984"/>
      <c r="I28" s="984"/>
    </row>
    <row r="29" spans="1:17" ht="20.100000000000001" customHeight="1">
      <c r="I29" s="310" t="s">
        <v>380</v>
      </c>
    </row>
  </sheetData>
  <sheetProtection algorithmName="SHA-512" hashValue="mxNn1oy23oSqVwUQhyWdcHDcJFGenO/WkZIJ9pZZ9RCqyz3Ev0b9VF1gg3Le12ArNWGzJLJaamb5PrHxlqdhHA==" saltValue="0PNC9Q+ocUHEedaiZSAT8A==" spinCount="100000"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33">
    <mergeCell ref="K18:K22"/>
    <mergeCell ref="K23:K27"/>
    <mergeCell ref="B28:I28"/>
    <mergeCell ref="B24:C24"/>
    <mergeCell ref="D24:E24"/>
    <mergeCell ref="F24:G24"/>
    <mergeCell ref="H24:I24"/>
    <mergeCell ref="B25:C25"/>
    <mergeCell ref="D25:E25"/>
    <mergeCell ref="F25:G25"/>
    <mergeCell ref="H25:I25"/>
    <mergeCell ref="D21:E21"/>
    <mergeCell ref="F21:G21"/>
    <mergeCell ref="H21:I21"/>
    <mergeCell ref="B18:C18"/>
    <mergeCell ref="D18:E18"/>
    <mergeCell ref="F18:G18"/>
    <mergeCell ref="H18:I18"/>
    <mergeCell ref="B19:C19"/>
    <mergeCell ref="D19:E19"/>
    <mergeCell ref="H19:I19"/>
    <mergeCell ref="F19:G19"/>
    <mergeCell ref="H4:I4"/>
    <mergeCell ref="A5:E5"/>
    <mergeCell ref="B11:H11"/>
    <mergeCell ref="A13:I13"/>
    <mergeCell ref="A14:I14"/>
    <mergeCell ref="A10:I10"/>
    <mergeCell ref="B22:C22"/>
    <mergeCell ref="B21:C21"/>
    <mergeCell ref="F22:G22"/>
    <mergeCell ref="H22:I22"/>
    <mergeCell ref="D22:E22"/>
  </mergeCells>
  <phoneticPr fontId="24"/>
  <conditionalFormatting sqref="B28">
    <cfRule type="expression" dxfId="51" priority="33" stopIfTrue="1">
      <formula>B28=""</formula>
    </cfRule>
  </conditionalFormatting>
  <conditionalFormatting sqref="B18:C18">
    <cfRule type="expression" dxfId="50" priority="20">
      <formula>$D$17&lt;1</formula>
    </cfRule>
  </conditionalFormatting>
  <conditionalFormatting sqref="B19:C19">
    <cfRule type="expression" dxfId="49" priority="24">
      <formula>$D$17&lt;5</formula>
    </cfRule>
  </conditionalFormatting>
  <conditionalFormatting sqref="B21:C21">
    <cfRule type="expression" dxfId="48" priority="11">
      <formula>$D$20&lt;1</formula>
    </cfRule>
  </conditionalFormatting>
  <conditionalFormatting sqref="B22:C22">
    <cfRule type="expression" dxfId="47" priority="15">
      <formula>$D$20&lt;5</formula>
    </cfRule>
  </conditionalFormatting>
  <conditionalFormatting sqref="B24:C24">
    <cfRule type="expression" dxfId="46" priority="2">
      <formula>$D$23&lt;1</formula>
    </cfRule>
  </conditionalFormatting>
  <conditionalFormatting sqref="B25:C25">
    <cfRule type="expression" dxfId="45" priority="6">
      <formula>$D$23&lt;5</formula>
    </cfRule>
  </conditionalFormatting>
  <conditionalFormatting sqref="B18:I19">
    <cfRule type="containsBlanks" dxfId="44" priority="44">
      <formula>LEN(TRIM(B18))=0</formula>
    </cfRule>
  </conditionalFormatting>
  <conditionalFormatting sqref="B21:I22">
    <cfRule type="containsBlanks" dxfId="43" priority="19">
      <formula>LEN(TRIM(B21))=0</formula>
    </cfRule>
  </conditionalFormatting>
  <conditionalFormatting sqref="B24:I25">
    <cfRule type="containsBlanks" dxfId="42" priority="10">
      <formula>LEN(TRIM(B24))=0</formula>
    </cfRule>
  </conditionalFormatting>
  <conditionalFormatting sqref="D18:E18">
    <cfRule type="expression" dxfId="41" priority="21">
      <formula>$D$17&lt;2</formula>
    </cfRule>
  </conditionalFormatting>
  <conditionalFormatting sqref="D19:E19">
    <cfRule type="expression" dxfId="40" priority="25">
      <formula>$D$17&lt;6</formula>
    </cfRule>
  </conditionalFormatting>
  <conditionalFormatting sqref="D21:E21">
    <cfRule type="expression" dxfId="39" priority="12">
      <formula>$D$20&lt;2</formula>
    </cfRule>
  </conditionalFormatting>
  <conditionalFormatting sqref="D22:E22">
    <cfRule type="expression" dxfId="38" priority="16">
      <formula>$D$20&lt;6</formula>
    </cfRule>
  </conditionalFormatting>
  <conditionalFormatting sqref="D24:E24">
    <cfRule type="expression" dxfId="37" priority="3">
      <formula>$D$23&lt;2</formula>
    </cfRule>
  </conditionalFormatting>
  <conditionalFormatting sqref="D25:E25">
    <cfRule type="expression" dxfId="36" priority="7">
      <formula>$D$23&lt;6</formula>
    </cfRule>
  </conditionalFormatting>
  <conditionalFormatting sqref="F18:G18">
    <cfRule type="expression" dxfId="35" priority="22">
      <formula>$D$17&lt;3</formula>
    </cfRule>
  </conditionalFormatting>
  <conditionalFormatting sqref="F19:G19">
    <cfRule type="expression" dxfId="34" priority="26">
      <formula>$D$17&lt;7</formula>
    </cfRule>
  </conditionalFormatting>
  <conditionalFormatting sqref="F21:G21">
    <cfRule type="expression" dxfId="33" priority="13">
      <formula>$D$20&lt;3</formula>
    </cfRule>
  </conditionalFormatting>
  <conditionalFormatting sqref="F22:G22">
    <cfRule type="expression" dxfId="32" priority="17">
      <formula>$D$20&lt;7</formula>
    </cfRule>
  </conditionalFormatting>
  <conditionalFormatting sqref="F24:G24">
    <cfRule type="expression" dxfId="31" priority="4">
      <formula>$D$23&lt;3</formula>
    </cfRule>
  </conditionalFormatting>
  <conditionalFormatting sqref="F25:G25">
    <cfRule type="expression" dxfId="30" priority="8">
      <formula>$D$23&lt;7</formula>
    </cfRule>
  </conditionalFormatting>
  <conditionalFormatting sqref="F7:I7">
    <cfRule type="expression" dxfId="29" priority="29">
      <formula>$I$7=""</formula>
    </cfRule>
  </conditionalFormatting>
  <conditionalFormatting sqref="F8:I8">
    <cfRule type="expression" dxfId="28" priority="1">
      <formula>$I$8=""</formula>
    </cfRule>
  </conditionalFormatting>
  <conditionalFormatting sqref="G4">
    <cfRule type="expression" dxfId="27" priority="43" stopIfTrue="1">
      <formula>$H$4&lt;&gt;""</formula>
    </cfRule>
  </conditionalFormatting>
  <conditionalFormatting sqref="G2:I2">
    <cfRule type="expression" dxfId="26" priority="36" stopIfTrue="1">
      <formula>G2=""</formula>
    </cfRule>
  </conditionalFormatting>
  <conditionalFormatting sqref="H4:I4">
    <cfRule type="expression" dxfId="25" priority="30" stopIfTrue="1">
      <formula>H4=""</formula>
    </cfRule>
    <cfRule type="expression" dxfId="24" priority="31" stopIfTrue="1">
      <formula>AND(H4&gt;=44562,H4&lt;=44926)</formula>
    </cfRule>
    <cfRule type="expression" dxfId="23" priority="32" stopIfTrue="1">
      <formula>AND(H4&gt;=44197,H4&lt;=44561)</formula>
    </cfRule>
  </conditionalFormatting>
  <conditionalFormatting sqref="H18:I18">
    <cfRule type="expression" dxfId="22" priority="23">
      <formula>$D$17&lt;4</formula>
    </cfRule>
  </conditionalFormatting>
  <conditionalFormatting sqref="H19:I19">
    <cfRule type="expression" dxfId="21" priority="27">
      <formula>$D$17&lt;8</formula>
    </cfRule>
  </conditionalFormatting>
  <conditionalFormatting sqref="H21:I21">
    <cfRule type="expression" dxfId="20" priority="14">
      <formula>$D$20&lt;4</formula>
    </cfRule>
  </conditionalFormatting>
  <conditionalFormatting sqref="H22:I22">
    <cfRule type="expression" dxfId="19" priority="18">
      <formula>$D$20&lt;8</formula>
    </cfRule>
  </conditionalFormatting>
  <conditionalFormatting sqref="H24:I24">
    <cfRule type="expression" dxfId="18" priority="5">
      <formula>$D$23&lt;4</formula>
    </cfRule>
  </conditionalFormatting>
  <conditionalFormatting sqref="H25:I25">
    <cfRule type="expression" dxfId="17" priority="9">
      <formula>$D$23&lt;8</formula>
    </cfRule>
  </conditionalFormatting>
  <dataValidations count="3">
    <dataValidation type="list" allowBlank="1" showInputMessage="1" showErrorMessage="1" error="プルダウンリストから選択してください。" prompt="ドロップダウンリストから_x000a_研修生全員の氏名を_x000a_選択してください。" sqref="B18:I19" xr:uid="{00000000-0002-0000-1700-000000000000}">
      <formula1>$M$18:$M$27</formula1>
    </dataValidation>
    <dataValidation type="list" allowBlank="1" showInputMessage="1" showErrorMessage="1" error="プルダウンリストから選択してください。" prompt="ドロップダウンリストから_x000a_研修生全員の氏名を_x000a_選択してください。" sqref="B21:I22" xr:uid="{00000000-0002-0000-1700-000001000000}">
      <formula1>$O$18:$O$27</formula1>
    </dataValidation>
    <dataValidation type="list" allowBlank="1" showInputMessage="1" showErrorMessage="1" error="プルダウンリストから選択してください。" prompt="ドロップダウンリストから_x000a_研修生全員の氏名を_x000a_選択してください。" sqref="B24:I25" xr:uid="{00000000-0002-0000-1700-000002000000}">
      <formula1>$Q$18:$Q$27</formula1>
    </dataValidation>
  </dataValidations>
  <hyperlinks>
    <hyperlink ref="A1" location="'2-1(表紙)'!D24" display="様式１３" xr:uid="{00000000-0004-0000-1700-000000000000}"/>
  </hyperlinks>
  <printOptions horizontalCentered="1"/>
  <pageMargins left="0.51181102362204722" right="0.51181102362204722" top="0.74803149606299213" bottom="0.35433070866141736" header="0.31496062992125984" footer="0.11811023622047245"/>
  <pageSetup paperSize="9" scale="92"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6">
    <tabColor rgb="FFFFFF00"/>
  </sheetPr>
  <dimension ref="A1:I21"/>
  <sheetViews>
    <sheetView view="pageBreakPreview" zoomScaleNormal="100" zoomScaleSheetLayoutView="100" workbookViewId="0">
      <selection activeCell="J1" sqref="J1"/>
    </sheetView>
  </sheetViews>
  <sheetFormatPr defaultColWidth="9" defaultRowHeight="13.5" customHeight="1"/>
  <cols>
    <col min="1" max="6" width="9" style="310"/>
    <col min="7" max="7" width="9" style="310" customWidth="1"/>
    <col min="8" max="8" width="9" style="310"/>
    <col min="9" max="9" width="9" style="310" customWidth="1"/>
    <col min="10" max="10" width="9" style="310"/>
    <col min="11" max="13" width="9" style="310" customWidth="1"/>
    <col min="14" max="16384" width="9" style="310"/>
  </cols>
  <sheetData>
    <row r="1" spans="1:9" ht="20.100000000000001" customHeight="1">
      <c r="A1" s="434" t="s">
        <v>490</v>
      </c>
      <c r="F1" s="311" t="s">
        <v>375</v>
      </c>
      <c r="G1" s="311" t="s">
        <v>376</v>
      </c>
      <c r="H1" s="311" t="s">
        <v>255</v>
      </c>
      <c r="I1" s="311" t="s">
        <v>377</v>
      </c>
    </row>
    <row r="2" spans="1:9" ht="50.1" customHeight="1">
      <c r="A2" s="186"/>
      <c r="F2" s="312">
        <f>IF('2-1(表紙)'!H15&lt;&gt;"",'2-1(表紙)'!H15,"")</f>
        <v>7</v>
      </c>
      <c r="G2" s="312" t="str">
        <f>IF('2-1(表紙)'!I15&lt;&gt;"",'2-1(表紙)'!I15,"")</f>
        <v/>
      </c>
      <c r="H2" s="313" t="str">
        <f>IF('2-1(表紙)'!J15&lt;&gt;"",'2-1(表紙)'!J15,"")</f>
        <v/>
      </c>
      <c r="I2" s="312" t="str">
        <f>IF('2-1(表紙)'!K15&lt;&gt;"",'2-1(表紙)'!K15,"")</f>
        <v/>
      </c>
    </row>
    <row r="3" spans="1:9" ht="20.100000000000001" customHeight="1"/>
    <row r="4" spans="1:9" ht="20.100000000000001" customHeight="1">
      <c r="G4" s="171" t="s">
        <v>438</v>
      </c>
      <c r="H4" s="504"/>
      <c r="I4" s="504"/>
    </row>
    <row r="5" spans="1:9" ht="30" customHeight="1">
      <c r="A5" s="998" t="s">
        <v>415</v>
      </c>
      <c r="B5" s="999"/>
      <c r="C5" s="999"/>
      <c r="D5" s="999"/>
      <c r="E5" s="999"/>
    </row>
    <row r="6" spans="1:9" ht="20.100000000000001" customHeight="1"/>
    <row r="7" spans="1:9" ht="20.100000000000001" customHeight="1">
      <c r="I7" s="171" t="str">
        <f>IF('2-1(表紙)'!H10&lt;&gt;"",'2-1(表紙)'!H10,"")</f>
        <v/>
      </c>
    </row>
    <row r="8" spans="1:9" ht="20.100000000000001" customHeight="1">
      <c r="I8" s="171" t="str">
        <f>IF(AND('2-1(表紙)'!H11&lt;&gt;"",'2-1(表紙)'!J11&lt;&gt;""),'2-1(表紙)'!H11&amp;"　"&amp;'2-1(表紙)'!J11,"")</f>
        <v/>
      </c>
    </row>
    <row r="9" spans="1:9" ht="20.100000000000001" customHeight="1"/>
    <row r="10" spans="1:9" ht="20.100000000000001" customHeight="1">
      <c r="B10" s="1001" t="s">
        <v>978</v>
      </c>
      <c r="C10" s="1001"/>
      <c r="D10" s="1001"/>
      <c r="E10" s="1001"/>
      <c r="F10" s="1001"/>
      <c r="G10" s="1001"/>
      <c r="H10" s="1001"/>
    </row>
    <row r="11" spans="1:9" ht="20.100000000000001" customHeight="1">
      <c r="B11" s="1011"/>
      <c r="C11" s="1011"/>
      <c r="D11" s="1011"/>
      <c r="E11" s="1011"/>
      <c r="F11" s="1011"/>
      <c r="G11" s="1011"/>
      <c r="H11" s="1011"/>
    </row>
    <row r="12" spans="1:9" ht="20.100000000000001" customHeight="1"/>
    <row r="13" spans="1:9" ht="60" customHeight="1">
      <c r="A13" s="990" t="str">
        <f>"承認を受けた"&amp;B10&amp;"による"&amp;B17&amp;"研修について、都合により中止せざるを得なくなりましたので下記のとおり届け出します。
　なお、助成金の請求はありません。"</f>
        <v>承認を受けた令和７年度「緑の雇用」担い手確保支援事業による研修について、都合により中止せざるを得なくなりましたので下記のとおり届け出します。
　なお、助成金の請求はありません。</v>
      </c>
      <c r="B13" s="990"/>
      <c r="C13" s="990"/>
      <c r="D13" s="990"/>
      <c r="E13" s="990"/>
      <c r="F13" s="990"/>
      <c r="G13" s="990"/>
      <c r="H13" s="990"/>
      <c r="I13" s="990"/>
    </row>
    <row r="14" spans="1:9" ht="20.100000000000001" customHeight="1">
      <c r="A14" s="1000" t="s">
        <v>378</v>
      </c>
      <c r="B14" s="1000"/>
      <c r="C14" s="1000"/>
      <c r="D14" s="1000"/>
      <c r="E14" s="1000"/>
      <c r="F14" s="1000"/>
      <c r="G14" s="1000"/>
      <c r="H14" s="1000"/>
      <c r="I14" s="1000"/>
    </row>
    <row r="15" spans="1:9" ht="20.100000000000001" customHeight="1">
      <c r="A15" s="310" t="s">
        <v>434</v>
      </c>
    </row>
    <row r="16" spans="1:9" ht="20.100000000000001" customHeight="1">
      <c r="A16" s="171" t="s">
        <v>379</v>
      </c>
      <c r="B16" s="310" t="s">
        <v>433</v>
      </c>
    </row>
    <row r="17" spans="1:9" ht="20.100000000000001" customHeight="1">
      <c r="A17" s="171"/>
      <c r="B17" s="314" t="str">
        <f>IF(B11="","",IF(B11="ＴＲ研修中止届","ＴＲ","多能工化"))</f>
        <v/>
      </c>
      <c r="E17" s="315">
        <f>IF(B17="",0,IF(B17="ＴＲ",SUM('2-2(基本)'!AA10:AA14)+SUM('2-2(基本)'!AA44:AA48),IF(B17="多能工化",SUM('2-13【多能工化】造林（研修生・技術習得費）'!U10:U14)+SUM('2-15【多能工化】伐採等（研修生・作業工程）'!U10:U14),"")))</f>
        <v>0</v>
      </c>
      <c r="F17" s="310" t="s">
        <v>486</v>
      </c>
    </row>
    <row r="18" spans="1:9" ht="20.100000000000001" customHeight="1">
      <c r="A18" s="186"/>
      <c r="B18" s="186"/>
      <c r="D18" s="186"/>
      <c r="E18" s="186"/>
      <c r="F18" s="186"/>
      <c r="G18" s="186"/>
    </row>
    <row r="19" spans="1:9" ht="20.100000000000001" customHeight="1">
      <c r="A19" s="171" t="s">
        <v>427</v>
      </c>
      <c r="B19" s="310" t="s">
        <v>383</v>
      </c>
    </row>
    <row r="20" spans="1:9" ht="300" customHeight="1">
      <c r="B20" s="984"/>
      <c r="C20" s="984"/>
      <c r="D20" s="984"/>
      <c r="E20" s="984"/>
      <c r="F20" s="984"/>
      <c r="G20" s="984"/>
      <c r="H20" s="984"/>
    </row>
    <row r="21" spans="1:9" ht="20.100000000000001" customHeight="1">
      <c r="I21" s="310" t="s">
        <v>380</v>
      </c>
    </row>
  </sheetData>
  <sheetProtection algorithmName="SHA-512" hashValue="zbAd9J+DtB9azaaPTobCynE7lLh7Wb0VwwBtMUB9EIq1wSxw92lJHC6jqL6FgQgtgT794wdMtuyHMfEEIjPO8g==" saltValue="JeX3r7unXKUhwYXSRGcLOw==" spinCount="100000"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0:H20"/>
    <mergeCell ref="B11:H11"/>
    <mergeCell ref="A13:I13"/>
    <mergeCell ref="A14:I14"/>
    <mergeCell ref="H4:I4"/>
    <mergeCell ref="B10:H10"/>
    <mergeCell ref="A5:E5"/>
  </mergeCells>
  <phoneticPr fontId="15"/>
  <conditionalFormatting sqref="B17">
    <cfRule type="containsBlanks" dxfId="16" priority="2">
      <formula>LEN(TRIM(B17))=0</formula>
    </cfRule>
  </conditionalFormatting>
  <conditionalFormatting sqref="B20">
    <cfRule type="expression" dxfId="15" priority="6" stopIfTrue="1">
      <formula>B20=""</formula>
    </cfRule>
  </conditionalFormatting>
  <conditionalFormatting sqref="F7:I8">
    <cfRule type="expression" dxfId="14" priority="1">
      <formula>$I7=""</formula>
    </cfRule>
  </conditionalFormatting>
  <conditionalFormatting sqref="G4">
    <cfRule type="expression" dxfId="13" priority="15" stopIfTrue="1">
      <formula>$H$4&lt;&gt;""</formula>
    </cfRule>
  </conditionalFormatting>
  <conditionalFormatting sqref="G2:I2">
    <cfRule type="expression" dxfId="12" priority="9" stopIfTrue="1">
      <formula>G2=""</formula>
    </cfRule>
  </conditionalFormatting>
  <conditionalFormatting sqref="H4:I4 B11">
    <cfRule type="expression" dxfId="11" priority="3" stopIfTrue="1">
      <formula>B4=""</formula>
    </cfRule>
  </conditionalFormatting>
  <conditionalFormatting sqref="H4:I4">
    <cfRule type="expression" dxfId="10" priority="4" stopIfTrue="1">
      <formula>AND(H4&gt;=44927,H4&lt;=45291)</formula>
    </cfRule>
    <cfRule type="expression" dxfId="9" priority="5" stopIfTrue="1">
      <formula>AND(H4&gt;=44562,H4&lt;=44926)</formula>
    </cfRule>
  </conditionalFormatting>
  <dataValidations count="1">
    <dataValidation type="list" allowBlank="1" showInputMessage="1" showErrorMessage="1" sqref="B11:H11" xr:uid="{00000000-0002-0000-1800-000000000000}">
      <formula1>"ＴＲ研修中止届,多能工化研修中止届"</formula1>
    </dataValidation>
  </dataValidations>
  <hyperlinks>
    <hyperlink ref="A1" location="'2-1(表紙)'!D24" display="様式１８" xr:uid="{00000000-0004-0000-1800-000000000000}"/>
  </hyperlinks>
  <printOptions horizontalCentered="1"/>
  <pageMargins left="0.51181102362204722" right="0.51181102362204722" top="0.98425196850393704" bottom="0.55118110236220474" header="0.31496062992125984" footer="0.31496062992125984"/>
  <pageSetup paperSize="9" orientation="portrait"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rgb="FFFFFF00"/>
  </sheetPr>
  <dimension ref="A1:O47"/>
  <sheetViews>
    <sheetView view="pageBreakPreview" zoomScaleNormal="100" zoomScaleSheetLayoutView="100" workbookViewId="0"/>
  </sheetViews>
  <sheetFormatPr defaultColWidth="9" defaultRowHeight="13.5" customHeight="1"/>
  <cols>
    <col min="1" max="5" width="9" style="186" customWidth="1"/>
    <col min="6" max="6" width="7.21875" style="186" customWidth="1"/>
    <col min="7" max="7" width="5.88671875" style="186" customWidth="1"/>
    <col min="8" max="8" width="11.6640625" style="186" customWidth="1"/>
    <col min="9" max="9" width="15.77734375" style="186" customWidth="1"/>
    <col min="10" max="11" width="9" style="186" customWidth="1"/>
    <col min="12" max="12" width="15.6640625" style="186" hidden="1" customWidth="1"/>
    <col min="13" max="13" width="3.109375" style="186" hidden="1" customWidth="1"/>
    <col min="14" max="14" width="0" style="186" hidden="1" customWidth="1"/>
    <col min="15" max="15" width="11.44140625" style="186" hidden="1" customWidth="1"/>
    <col min="16" max="16384" width="9" style="186"/>
  </cols>
  <sheetData>
    <row r="1" spans="1:15" ht="20.100000000000001" customHeight="1">
      <c r="A1" s="434" t="s">
        <v>413</v>
      </c>
      <c r="B1" s="187"/>
      <c r="C1" s="187"/>
      <c r="E1" s="185"/>
      <c r="F1" s="185"/>
      <c r="G1" s="185"/>
      <c r="H1" s="171" t="s">
        <v>438</v>
      </c>
      <c r="I1" s="504"/>
      <c r="J1" s="504"/>
      <c r="K1" s="185"/>
    </row>
    <row r="2" spans="1:15" ht="20.100000000000001" customHeight="1"/>
    <row r="3" spans="1:15" ht="30" customHeight="1">
      <c r="A3" s="1029" t="s">
        <v>416</v>
      </c>
      <c r="B3" s="1029"/>
      <c r="C3" s="1029"/>
      <c r="D3" s="1029"/>
      <c r="E3" s="1029"/>
    </row>
    <row r="4" spans="1:15" ht="20.100000000000001" customHeight="1"/>
    <row r="5" spans="1:15" ht="20.100000000000001" customHeight="1">
      <c r="E5" s="188"/>
      <c r="F5" s="188"/>
      <c r="I5" s="299" t="str">
        <f>IF('2-1(表紙)'!$I$15="","",'2-1(表紙)'!$I$15)</f>
        <v/>
      </c>
      <c r="J5" s="299" t="str">
        <f>IF('2-1(表紙)'!$K$15="","",'2-1(表紙)'!$K$15)</f>
        <v/>
      </c>
    </row>
    <row r="6" spans="1:15" ht="20.100000000000001" customHeight="1">
      <c r="F6" s="1012" t="str">
        <f>IF('2-1(表紙)'!$H$10="","",'2-1(表紙)'!$H$10)</f>
        <v/>
      </c>
      <c r="G6" s="1012"/>
      <c r="H6" s="1012"/>
      <c r="I6" s="1012"/>
      <c r="J6" s="187"/>
    </row>
    <row r="7" spans="1:15" ht="20.100000000000001" customHeight="1">
      <c r="C7" s="188"/>
      <c r="D7" s="188"/>
      <c r="F7" s="1012" t="str">
        <f>IF('2-1(表紙)'!$H$11="","",'2-1(表紙)'!$H$11)</f>
        <v/>
      </c>
      <c r="G7" s="1012"/>
      <c r="H7" s="1012" t="str">
        <f>IF('2-1(表紙)'!$J$11="","",'2-1(表紙)'!$J$11)</f>
        <v/>
      </c>
      <c r="I7" s="1012"/>
      <c r="J7" s="188"/>
    </row>
    <row r="8" spans="1:15" ht="20.100000000000001" customHeight="1">
      <c r="C8" s="188"/>
      <c r="E8" s="187"/>
      <c r="F8" s="187"/>
      <c r="G8" s="187"/>
      <c r="H8" s="187"/>
      <c r="I8" s="187"/>
      <c r="J8" s="188"/>
    </row>
    <row r="9" spans="1:15" ht="20.100000000000001" customHeight="1">
      <c r="A9" s="1019" t="str">
        <f>FW研修生離脱届!C10</f>
        <v>令和７年度「緑の雇用」担い手確保支援事業</v>
      </c>
      <c r="B9" s="1019"/>
      <c r="C9" s="1019"/>
      <c r="D9" s="1019"/>
      <c r="E9" s="1019"/>
      <c r="F9" s="1019"/>
      <c r="G9" s="1019"/>
      <c r="H9" s="1019"/>
      <c r="I9" s="1019"/>
      <c r="J9" s="1019"/>
    </row>
    <row r="10" spans="1:15" ht="20.100000000000001" customHeight="1">
      <c r="A10" s="1019" t="s">
        <v>414</v>
      </c>
      <c r="B10" s="1019"/>
      <c r="C10" s="1019"/>
      <c r="D10" s="1019"/>
      <c r="E10" s="1019"/>
      <c r="F10" s="1019"/>
      <c r="G10" s="1019"/>
      <c r="H10" s="1019"/>
      <c r="I10" s="1019"/>
      <c r="J10" s="1019"/>
    </row>
    <row r="11" spans="1:15" ht="20.100000000000001" customHeight="1">
      <c r="A11" s="189"/>
      <c r="B11" s="189"/>
      <c r="C11" s="189"/>
      <c r="D11" s="189"/>
      <c r="E11" s="189"/>
      <c r="F11" s="189"/>
      <c r="G11" s="189"/>
      <c r="H11" s="189"/>
      <c r="I11" s="189"/>
      <c r="J11" s="189"/>
    </row>
    <row r="12" spans="1:15" ht="50.1" customHeight="1">
      <c r="A12" s="1020" t="str">
        <f>" "&amp; A9 &amp; "において、下記のとおり上期実績日数が年間計画日数の25％以下となりましたので、内規の規定に基づき報告いたします。"</f>
        <v xml:space="preserve"> 令和７年度「緑の雇用」担い手確保支援事業において、下記のとおり上期実績日数が年間計画日数の25％以下となりましたので、内規の規定に基づき報告いたします。</v>
      </c>
      <c r="B12" s="1020"/>
      <c r="C12" s="1020"/>
      <c r="D12" s="1020"/>
      <c r="E12" s="1020"/>
      <c r="F12" s="1020"/>
      <c r="G12" s="1020"/>
      <c r="H12" s="1020"/>
      <c r="I12" s="1020"/>
      <c r="J12" s="1020"/>
    </row>
    <row r="13" spans="1:15" ht="20.100000000000001" customHeight="1">
      <c r="A13" s="1018" t="s">
        <v>22</v>
      </c>
      <c r="B13" s="1018"/>
      <c r="C13" s="1018"/>
      <c r="D13" s="1018"/>
      <c r="E13" s="1018"/>
      <c r="F13" s="1018"/>
      <c r="G13" s="1018"/>
      <c r="H13" s="1018"/>
      <c r="I13" s="1018"/>
      <c r="J13" s="1018"/>
    </row>
    <row r="14" spans="1:15" ht="20.100000000000001" customHeight="1">
      <c r="A14" s="186" t="s">
        <v>437</v>
      </c>
    </row>
    <row r="15" spans="1:15" ht="20.100000000000001" customHeight="1">
      <c r="A15" s="1021" t="s">
        <v>417</v>
      </c>
      <c r="B15" s="1022"/>
      <c r="C15" s="1022"/>
      <c r="D15" s="1022"/>
      <c r="E15" s="1023"/>
      <c r="F15" s="1013" t="s">
        <v>428</v>
      </c>
      <c r="G15" s="1013"/>
      <c r="H15" s="1013"/>
      <c r="I15" s="1013"/>
      <c r="J15" s="1013"/>
    </row>
    <row r="16" spans="1:15" ht="20.100000000000001" customHeight="1">
      <c r="A16" s="988" t="s">
        <v>418</v>
      </c>
      <c r="B16" s="988"/>
      <c r="C16" s="1014" t="s">
        <v>511</v>
      </c>
      <c r="D16" s="1024"/>
      <c r="E16" s="1015"/>
      <c r="F16" s="1014" t="s">
        <v>419</v>
      </c>
      <c r="G16" s="1015"/>
      <c r="H16" s="461" t="s">
        <v>982</v>
      </c>
      <c r="I16" s="459" t="s">
        <v>983</v>
      </c>
      <c r="J16" s="198" t="s">
        <v>421</v>
      </c>
      <c r="L16" s="298" t="str">
        <f>C16</f>
        <v>氏名（選択式）</v>
      </c>
      <c r="N16" s="464" t="s">
        <v>1019</v>
      </c>
      <c r="O16" s="465" t="s">
        <v>1018</v>
      </c>
    </row>
    <row r="17" spans="1:15" ht="20.100000000000001" customHeight="1">
      <c r="A17" s="1013" t="str">
        <f>IF(C17="","",VLOOKUP(C17,'2-3(詳細)'!$AI$15:$AJ$44,2,FALSE))</f>
        <v/>
      </c>
      <c r="B17" s="1013"/>
      <c r="C17" s="1016"/>
      <c r="D17" s="1025"/>
      <c r="E17" s="1017"/>
      <c r="F17" s="1016"/>
      <c r="G17" s="1017"/>
      <c r="H17" s="466" t="str">
        <f>IF(F17&gt;140,100,IFERROR(VLOOKUP(F17,$N$16:$O$21,2,0),""))</f>
        <v/>
      </c>
      <c r="I17" s="463"/>
      <c r="J17" s="205" t="str">
        <f>IF(AND(I17&lt;&gt;"",F17&lt;&gt;""),I17/F17,"")</f>
        <v/>
      </c>
      <c r="L17" s="298" t="str">
        <f>IF('2-3(詳細)'!AI14=0,"","")</f>
        <v/>
      </c>
      <c r="N17" s="298">
        <v>140</v>
      </c>
      <c r="O17" s="298">
        <v>100</v>
      </c>
    </row>
    <row r="18" spans="1:15" ht="20.100000000000001" customHeight="1">
      <c r="A18" s="988" t="s">
        <v>505</v>
      </c>
      <c r="B18" s="988"/>
      <c r="C18" s="1026"/>
      <c r="D18" s="1027"/>
      <c r="E18" s="1027"/>
      <c r="F18" s="1027"/>
      <c r="G18" s="1027"/>
      <c r="H18" s="1027"/>
      <c r="I18" s="1027"/>
      <c r="J18" s="1028"/>
      <c r="L18" s="298" t="str">
        <f>'2-3(詳細)'!AI15</f>
        <v/>
      </c>
      <c r="N18" s="298">
        <v>130</v>
      </c>
      <c r="O18" s="298">
        <v>100</v>
      </c>
    </row>
    <row r="19" spans="1:15" ht="20.100000000000001" customHeight="1">
      <c r="A19" s="1013" t="str">
        <f>IF(C19="","",VLOOKUP(C19,'2-3(詳細)'!$AI$15:$AJ$44,2,FALSE))</f>
        <v/>
      </c>
      <c r="B19" s="1013"/>
      <c r="C19" s="1016"/>
      <c r="D19" s="1025"/>
      <c r="E19" s="1017"/>
      <c r="F19" s="1016"/>
      <c r="G19" s="1017"/>
      <c r="H19" s="466" t="str">
        <f>IF(F19&gt;140,100,IFERROR(VLOOKUP(F19,$N$16:$O$21,2,0),""))</f>
        <v/>
      </c>
      <c r="I19" s="463"/>
      <c r="J19" s="205" t="str">
        <f>IF(AND(I19&lt;&gt;"",F19&lt;&gt;""),I19/F19,"")</f>
        <v/>
      </c>
      <c r="L19" s="298" t="str">
        <f>'2-3(詳細)'!AI16</f>
        <v/>
      </c>
      <c r="N19" s="298">
        <v>120</v>
      </c>
      <c r="O19" s="298">
        <v>90</v>
      </c>
    </row>
    <row r="20" spans="1:15" ht="20.100000000000001" customHeight="1">
      <c r="A20" s="988" t="s">
        <v>506</v>
      </c>
      <c r="B20" s="988"/>
      <c r="C20" s="1026"/>
      <c r="D20" s="1027"/>
      <c r="E20" s="1027"/>
      <c r="F20" s="1027"/>
      <c r="G20" s="1027"/>
      <c r="H20" s="1027"/>
      <c r="I20" s="1027"/>
      <c r="J20" s="1028"/>
      <c r="L20" s="298" t="str">
        <f>'2-3(詳細)'!AI17</f>
        <v/>
      </c>
      <c r="N20" s="298">
        <v>110</v>
      </c>
      <c r="O20" s="298">
        <v>90</v>
      </c>
    </row>
    <row r="21" spans="1:15" ht="20.100000000000001" customHeight="1">
      <c r="A21" s="1013" t="str">
        <f>IF(C21="","",VLOOKUP(C21,'2-3(詳細)'!$AI$15:$AJ$44,2,FALSE))</f>
        <v/>
      </c>
      <c r="B21" s="1013"/>
      <c r="C21" s="1016"/>
      <c r="D21" s="1025"/>
      <c r="E21" s="1017"/>
      <c r="F21" s="1016"/>
      <c r="G21" s="1017"/>
      <c r="H21" s="466" t="str">
        <f>IF(F21&gt;140,100,IFERROR(VLOOKUP(F21,$N$16:$O$21,2,0),""))</f>
        <v/>
      </c>
      <c r="I21" s="463"/>
      <c r="J21" s="205" t="str">
        <f>IF(AND(I21&lt;&gt;"",F21&lt;&gt;""),I21/F21,"")</f>
        <v/>
      </c>
      <c r="L21" s="298" t="str">
        <f>'2-3(詳細)'!AI18</f>
        <v/>
      </c>
      <c r="N21" s="298">
        <v>100</v>
      </c>
      <c r="O21" s="298">
        <v>80</v>
      </c>
    </row>
    <row r="22" spans="1:15" ht="20.100000000000001" customHeight="1">
      <c r="A22" s="988" t="s">
        <v>506</v>
      </c>
      <c r="B22" s="988"/>
      <c r="C22" s="1026"/>
      <c r="D22" s="1027"/>
      <c r="E22" s="1027"/>
      <c r="F22" s="1027"/>
      <c r="G22" s="1027"/>
      <c r="H22" s="1027"/>
      <c r="I22" s="1027"/>
      <c r="J22" s="1028"/>
      <c r="L22" s="298" t="str">
        <f>'2-3(詳細)'!AI19</f>
        <v/>
      </c>
    </row>
    <row r="23" spans="1:15" ht="20.100000000000001" customHeight="1">
      <c r="L23" s="298" t="str">
        <f>'2-3(詳細)'!AI20</f>
        <v/>
      </c>
    </row>
    <row r="24" spans="1:15" ht="20.100000000000001" customHeight="1">
      <c r="A24" s="1012" t="s">
        <v>861</v>
      </c>
      <c r="B24" s="1012"/>
      <c r="C24" s="1012"/>
      <c r="D24" s="1012"/>
      <c r="E24" s="1012"/>
      <c r="F24" s="1012"/>
      <c r="G24" s="1012"/>
      <c r="H24" s="1012"/>
      <c r="I24" s="1012"/>
      <c r="J24" s="1012"/>
      <c r="L24" s="298" t="str">
        <f>'2-3(詳細)'!AI21</f>
        <v/>
      </c>
    </row>
    <row r="25" spans="1:15" ht="150" customHeight="1">
      <c r="A25" s="984"/>
      <c r="B25" s="984"/>
      <c r="C25" s="984"/>
      <c r="D25" s="984"/>
      <c r="E25" s="984"/>
      <c r="F25" s="984"/>
      <c r="G25" s="984"/>
      <c r="H25" s="984"/>
      <c r="I25" s="984"/>
      <c r="J25" s="984"/>
      <c r="L25" s="298" t="str">
        <f>'2-3(詳細)'!AI21</f>
        <v/>
      </c>
    </row>
    <row r="26" spans="1:15" ht="20.100000000000001" customHeight="1">
      <c r="L26" s="298" t="str">
        <f>'2-3(詳細)'!AI23</f>
        <v/>
      </c>
    </row>
    <row r="27" spans="1:15" ht="20.100000000000001" customHeight="1">
      <c r="A27" s="186" t="s">
        <v>439</v>
      </c>
      <c r="L27" s="298" t="str">
        <f>'2-3(詳細)'!AI24</f>
        <v/>
      </c>
    </row>
    <row r="28" spans="1:15" ht="150" customHeight="1">
      <c r="A28" s="984"/>
      <c r="B28" s="984"/>
      <c r="C28" s="984"/>
      <c r="D28" s="984"/>
      <c r="E28" s="984"/>
      <c r="F28" s="984"/>
      <c r="G28" s="984"/>
      <c r="H28" s="984"/>
      <c r="I28" s="984"/>
      <c r="J28" s="984"/>
      <c r="L28" s="298" t="str">
        <f>'2-3(詳細)'!AI25</f>
        <v/>
      </c>
    </row>
    <row r="29" spans="1:15" ht="13.5" customHeight="1">
      <c r="L29" s="298" t="str">
        <f>'2-3(詳細)'!AI26</f>
        <v/>
      </c>
    </row>
    <row r="30" spans="1:15" ht="13.5" customHeight="1">
      <c r="L30" s="298" t="str">
        <f>'2-3(詳細)'!AI27</f>
        <v/>
      </c>
    </row>
    <row r="31" spans="1:15" ht="13.5" customHeight="1">
      <c r="L31" s="298" t="str">
        <f>'2-3(詳細)'!AI28</f>
        <v/>
      </c>
    </row>
    <row r="32" spans="1:15" ht="13.5" customHeight="1">
      <c r="L32" s="298" t="str">
        <f>'2-3(詳細)'!AI29</f>
        <v/>
      </c>
    </row>
    <row r="33" spans="12:12" ht="13.5" customHeight="1">
      <c r="L33" s="298" t="str">
        <f>'2-3(詳細)'!AI30</f>
        <v/>
      </c>
    </row>
    <row r="34" spans="12:12" ht="13.5" customHeight="1">
      <c r="L34" s="298" t="str">
        <f>'2-3(詳細)'!AI31</f>
        <v/>
      </c>
    </row>
    <row r="35" spans="12:12" ht="13.5" customHeight="1">
      <c r="L35" s="298" t="str">
        <f>'2-3(詳細)'!AI32</f>
        <v/>
      </c>
    </row>
    <row r="36" spans="12:12" ht="13.5" customHeight="1">
      <c r="L36" s="298" t="str">
        <f>'2-3(詳細)'!AI33</f>
        <v/>
      </c>
    </row>
    <row r="37" spans="12:12" ht="13.5" customHeight="1">
      <c r="L37" s="298" t="str">
        <f>'2-3(詳細)'!AI34</f>
        <v/>
      </c>
    </row>
    <row r="38" spans="12:12" ht="13.5" customHeight="1">
      <c r="L38" s="298" t="str">
        <f>'2-3(詳細)'!AI35</f>
        <v/>
      </c>
    </row>
    <row r="39" spans="12:12" ht="13.5" customHeight="1">
      <c r="L39" s="298" t="str">
        <f>'2-3(詳細)'!AI36</f>
        <v/>
      </c>
    </row>
    <row r="40" spans="12:12" ht="13.5" customHeight="1">
      <c r="L40" s="298" t="str">
        <f>'2-3(詳細)'!AI37</f>
        <v/>
      </c>
    </row>
    <row r="41" spans="12:12" ht="13.5" customHeight="1">
      <c r="L41" s="298" t="str">
        <f>'2-3(詳細)'!AI38</f>
        <v/>
      </c>
    </row>
    <row r="42" spans="12:12" ht="13.5" customHeight="1">
      <c r="L42" s="298" t="str">
        <f>'2-3(詳細)'!AI39</f>
        <v/>
      </c>
    </row>
    <row r="43" spans="12:12" ht="13.5" customHeight="1">
      <c r="L43" s="298" t="str">
        <f>'2-3(詳細)'!AI40</f>
        <v/>
      </c>
    </row>
    <row r="44" spans="12:12" ht="13.5" customHeight="1">
      <c r="L44" s="298" t="str">
        <f>'2-3(詳細)'!AI41</f>
        <v/>
      </c>
    </row>
    <row r="45" spans="12:12" ht="13.5" customHeight="1">
      <c r="L45" s="298" t="str">
        <f>'2-3(詳細)'!AI42</f>
        <v/>
      </c>
    </row>
    <row r="46" spans="12:12" ht="13.5" customHeight="1">
      <c r="L46" s="298" t="str">
        <f>'2-3(詳細)'!AI43</f>
        <v/>
      </c>
    </row>
    <row r="47" spans="12:12" ht="13.5" customHeight="1">
      <c r="L47" s="298" t="str">
        <f>'2-3(詳細)'!AI44</f>
        <v/>
      </c>
    </row>
  </sheetData>
  <sheetProtection algorithmName="SHA-512" hashValue="xEWzYwvV0IH23G91Ui8GsV4IHcRpZHDFRi75SlSooyjIP+zkR2UShNu/nPZvS1nqqEIPbDNHYqeoWWSGfxuYwA==" saltValue="HrGJzL1+HeEsO58DVXu+pQ==" spinCount="100000" sheet="1" objects="1" scenarios="1"/>
  <customSheetViews>
    <customSheetView guid="{76F1C708-D4F6-4FB5-9F5B-3EE58D925F2F}" showPageBreaks="1" printArea="1" hiddenColumns="1" view="pageBreakPreview">
      <pageMargins left="0.78740157480314965" right="0.39370078740157483" top="0.39370078740157483" bottom="0.39370078740157483" header="0.19685039370078741" footer="0.19685039370078741"/>
      <pageSetup paperSize="9" scale="93" orientation="portrait" r:id="rId1"/>
    </customSheetView>
  </customSheetViews>
  <mergeCells count="32">
    <mergeCell ref="A28:J28"/>
    <mergeCell ref="I1:J1"/>
    <mergeCell ref="A15:E15"/>
    <mergeCell ref="C16:E16"/>
    <mergeCell ref="C17:E17"/>
    <mergeCell ref="C19:E19"/>
    <mergeCell ref="C21:E21"/>
    <mergeCell ref="A21:B21"/>
    <mergeCell ref="F21:G21"/>
    <mergeCell ref="F17:G17"/>
    <mergeCell ref="A18:B18"/>
    <mergeCell ref="C18:J18"/>
    <mergeCell ref="C20:J20"/>
    <mergeCell ref="C22:J22"/>
    <mergeCell ref="A17:B17"/>
    <mergeCell ref="A3:E3"/>
    <mergeCell ref="F6:I6"/>
    <mergeCell ref="F15:J15"/>
    <mergeCell ref="F16:G16"/>
    <mergeCell ref="A25:J25"/>
    <mergeCell ref="A24:J24"/>
    <mergeCell ref="A19:B19"/>
    <mergeCell ref="F19:G19"/>
    <mergeCell ref="A20:B20"/>
    <mergeCell ref="A22:B22"/>
    <mergeCell ref="F7:G7"/>
    <mergeCell ref="A16:B16"/>
    <mergeCell ref="H7:I7"/>
    <mergeCell ref="A13:J13"/>
    <mergeCell ref="A9:J9"/>
    <mergeCell ref="A10:J10"/>
    <mergeCell ref="A12:J12"/>
  </mergeCells>
  <phoneticPr fontId="18"/>
  <conditionalFormatting sqref="A25">
    <cfRule type="expression" dxfId="8" priority="4" stopIfTrue="1">
      <formula>A25=""</formula>
    </cfRule>
  </conditionalFormatting>
  <conditionalFormatting sqref="C17:G17 I17 C18 C19:G19 I19 C20 C21:G21 I21 C22 A28">
    <cfRule type="expression" dxfId="7" priority="8" stopIfTrue="1">
      <formula>A17=""</formula>
    </cfRule>
  </conditionalFormatting>
  <conditionalFormatting sqref="H1">
    <cfRule type="expression" dxfId="6" priority="20" stopIfTrue="1">
      <formula>$I$1&lt;&gt;""</formula>
    </cfRule>
  </conditionalFormatting>
  <conditionalFormatting sqref="H17 H19 H21">
    <cfRule type="containsBlanks" dxfId="5" priority="1">
      <formula>LEN(TRIM(H17))=0</formula>
    </cfRule>
  </conditionalFormatting>
  <conditionalFormatting sqref="I1:J1">
    <cfRule type="expression" dxfId="4" priority="5" stopIfTrue="1">
      <formula>I1=""</formula>
    </cfRule>
    <cfRule type="expression" dxfId="3" priority="6" stopIfTrue="1">
      <formula>AND(I1&gt;=44927,I1&lt;=45291)</formula>
    </cfRule>
    <cfRule type="expression" dxfId="2" priority="7" stopIfTrue="1">
      <formula>AND(I1&gt;=44562,I1&lt;=44926)</formula>
    </cfRule>
  </conditionalFormatting>
  <conditionalFormatting sqref="J17 J19 J21 F6:F7 H7 A17 A19 A21">
    <cfRule type="expression" dxfId="1" priority="10" stopIfTrue="1">
      <formula>A6=""</formula>
    </cfRule>
  </conditionalFormatting>
  <conditionalFormatting sqref="J17 J19 J21">
    <cfRule type="cellIs" dxfId="0" priority="2" operator="lessThanOrEqual">
      <formula>0.25</formula>
    </cfRule>
  </conditionalFormatting>
  <dataValidations count="5">
    <dataValidation type="list" allowBlank="1" showInputMessage="1" showErrorMessage="1" prompt="本人都合、自然災害、事業体都合の３つの分類から、主に該当する理由を選択して下さい。" sqref="C18:J18 C20:J20 C22:J22" xr:uid="{00000000-0002-0000-1900-000000000000}">
      <formula1>INDIRECT("リスト!$BK$3:$BK$22")</formula1>
    </dataValidation>
    <dataValidation type="whole" allowBlank="1" showInputMessage="1" showErrorMessage="1" sqref="I19 I21 I17" xr:uid="{00000000-0002-0000-1900-000001000000}">
      <formula1>1</formula1>
      <formula2>140</formula2>
    </dataValidation>
    <dataValidation type="whole" allowBlank="1" showInputMessage="1" showErrorMessage="1" sqref="F21:G21 F17:G17 F19:G19" xr:uid="{00000000-0002-0000-1900-000002000000}">
      <formula1>1</formula1>
      <formula2>160</formula2>
    </dataValidation>
    <dataValidation allowBlank="1" showInputMessage="1" sqref="I1:J1" xr:uid="{00000000-0002-0000-1900-000003000000}"/>
    <dataValidation type="list" allowBlank="1" showInputMessage="1" showErrorMessage="1" sqref="C17:E17 C21:E21 C19:E19" xr:uid="{00000000-0002-0000-1900-000004000000}">
      <formula1>$L$17:$L$47</formula1>
    </dataValidation>
  </dataValidations>
  <hyperlinks>
    <hyperlink ref="A1" location="'2-1(表紙)'!D24" display="様式１４" xr:uid="{00000000-0004-0000-1900-000000000000}"/>
  </hyperlinks>
  <printOptions horizontalCentered="1"/>
  <pageMargins left="0.59055118110236227" right="0.59055118110236227" top="0.78740157480314965" bottom="0.39370078740157483" header="0.19685039370078741" footer="0.19685039370078741"/>
  <pageSetup paperSize="9" scale="92"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sheetPr>
  <dimension ref="A1:AE68"/>
  <sheetViews>
    <sheetView view="pageBreakPreview" zoomScale="85" zoomScaleNormal="100" zoomScaleSheetLayoutView="85" workbookViewId="0">
      <selection activeCell="Z1" sqref="Z1"/>
    </sheetView>
  </sheetViews>
  <sheetFormatPr defaultColWidth="9" defaultRowHeight="13.5" customHeight="1"/>
  <cols>
    <col min="1" max="1" width="2.6640625" customWidth="1"/>
    <col min="2" max="4" width="4.6640625" customWidth="1"/>
    <col min="5" max="5" width="15.6640625" customWidth="1"/>
    <col min="6" max="6" width="12.6640625" customWidth="1"/>
    <col min="7" max="7" width="10.6640625" customWidth="1"/>
    <col min="8" max="9" width="4.6640625" customWidth="1"/>
    <col min="10" max="10" width="10.6640625" customWidth="1"/>
    <col min="11" max="11" width="12.6640625" customWidth="1"/>
    <col min="12" max="15" width="4.6640625" customWidth="1"/>
    <col min="16" max="18" width="5.6640625" customWidth="1"/>
    <col min="19" max="23" width="3.6640625" customWidth="1"/>
    <col min="24" max="24" width="29.6640625" customWidth="1"/>
    <col min="25" max="25" width="5.6640625" customWidth="1"/>
    <col min="26" max="26" width="9" style="116" customWidth="1"/>
    <col min="27" max="27" width="10.6640625" style="59" hidden="1" customWidth="1"/>
    <col min="28" max="31" width="10.6640625" hidden="1" customWidth="1"/>
  </cols>
  <sheetData>
    <row r="1" spans="2:31" ht="20.100000000000001" customHeight="1">
      <c r="B1" s="499" t="s">
        <v>314</v>
      </c>
      <c r="C1" s="500"/>
      <c r="D1" s="500"/>
      <c r="E1" s="501"/>
      <c r="F1" t="str">
        <f>'2-1(表紙)'!D1</f>
        <v>R7緑</v>
      </c>
      <c r="M1" s="28"/>
      <c r="N1" s="41"/>
      <c r="O1" s="41"/>
      <c r="P1" s="221"/>
      <c r="Q1" s="223"/>
      <c r="R1" s="221"/>
      <c r="S1" s="221"/>
      <c r="X1" s="46" t="str">
        <f>IF('2-1(表紙)'!$J$3="","提出区分",'2-1(表紙)'!$J$3)</f>
        <v>提出区分</v>
      </c>
      <c r="Y1" s="46"/>
    </row>
    <row r="2" spans="2:31" ht="20.100000000000001" customHeight="1">
      <c r="M2" s="28"/>
      <c r="N2" s="221"/>
      <c r="O2" s="221"/>
      <c r="P2" s="28"/>
      <c r="Q2" s="28"/>
    </row>
    <row r="3" spans="2:31" ht="20.100000000000001" customHeight="1">
      <c r="B3" s="541" t="s">
        <v>325</v>
      </c>
      <c r="C3" s="541"/>
      <c r="D3" s="541"/>
      <c r="E3" s="541"/>
      <c r="F3" s="541"/>
      <c r="G3" s="541"/>
      <c r="H3" s="128"/>
      <c r="I3" s="128"/>
      <c r="J3" s="128"/>
      <c r="K3" s="128"/>
      <c r="L3" s="128"/>
      <c r="M3" s="128"/>
      <c r="N3" s="522" t="s">
        <v>10</v>
      </c>
      <c r="O3" s="522"/>
      <c r="P3" s="522"/>
      <c r="Q3" s="522"/>
      <c r="R3" s="516" t="str">
        <f>IF('2-1(表紙)'!$I$15="","",'2-1(表紙)'!$I$15)</f>
        <v/>
      </c>
      <c r="S3" s="517"/>
      <c r="T3" s="517"/>
      <c r="U3" s="517"/>
      <c r="V3" s="517"/>
      <c r="W3" s="517"/>
      <c r="X3" s="517"/>
      <c r="Y3" s="518"/>
    </row>
    <row r="4" spans="2:31" ht="20.100000000000001" customHeight="1">
      <c r="B4" s="541"/>
      <c r="C4" s="541"/>
      <c r="D4" s="541"/>
      <c r="E4" s="541"/>
      <c r="F4" s="541"/>
      <c r="G4" s="541"/>
      <c r="H4" s="128"/>
      <c r="I4" s="128"/>
      <c r="J4" s="128"/>
      <c r="K4" s="128"/>
      <c r="L4" s="128"/>
      <c r="M4" s="128"/>
      <c r="N4" s="522" t="s">
        <v>255</v>
      </c>
      <c r="O4" s="522"/>
      <c r="P4" s="522"/>
      <c r="Q4" s="522"/>
      <c r="R4" s="516" t="str">
        <f>IF('2-1(表紙)'!$J$15="","",'2-1(表紙)'!$J$15)</f>
        <v/>
      </c>
      <c r="S4" s="517"/>
      <c r="T4" s="517"/>
      <c r="U4" s="517"/>
      <c r="V4" s="517"/>
      <c r="W4" s="517"/>
      <c r="X4" s="517"/>
      <c r="Y4" s="518"/>
      <c r="AC4" s="41"/>
    </row>
    <row r="5" spans="2:31" ht="20.100000000000001" customHeight="1">
      <c r="B5" s="128"/>
      <c r="C5" s="128"/>
      <c r="D5" s="128"/>
      <c r="E5" s="128"/>
      <c r="F5" s="128"/>
      <c r="G5" s="128"/>
      <c r="H5" s="128"/>
      <c r="I5" s="128"/>
      <c r="J5" s="128"/>
      <c r="K5" s="128"/>
      <c r="L5" s="128"/>
      <c r="M5" s="128"/>
      <c r="N5" s="522" t="s">
        <v>591</v>
      </c>
      <c r="O5" s="522"/>
      <c r="P5" s="522"/>
      <c r="Q5" s="522"/>
      <c r="R5" s="516" t="str">
        <f>IF('2-1(表紙)'!$H$10="","",'2-1(表紙)'!$H$10)</f>
        <v/>
      </c>
      <c r="S5" s="517"/>
      <c r="T5" s="517"/>
      <c r="U5" s="517"/>
      <c r="V5" s="517"/>
      <c r="W5" s="517"/>
      <c r="X5" s="517"/>
      <c r="Y5" s="225" t="str">
        <f>IF('2-1(表紙)'!$K$15="","",'2-1(表紙)'!$K$15)</f>
        <v/>
      </c>
    </row>
    <row r="6" spans="2:31" ht="20.100000000000001" customHeight="1">
      <c r="X6" s="48"/>
      <c r="Y6" s="48"/>
      <c r="Z6" s="199"/>
    </row>
    <row r="7" spans="2:31" ht="20.100000000000001" customHeight="1">
      <c r="B7" s="529" t="s">
        <v>260</v>
      </c>
      <c r="C7" s="529" t="s">
        <v>215</v>
      </c>
      <c r="D7" s="529" t="s">
        <v>0</v>
      </c>
      <c r="E7" s="507" t="s">
        <v>139</v>
      </c>
      <c r="F7" s="507"/>
      <c r="G7" s="507"/>
      <c r="H7" s="507"/>
      <c r="I7" s="507"/>
      <c r="J7" s="508" t="s">
        <v>7</v>
      </c>
      <c r="K7" s="538"/>
      <c r="L7" s="532" t="s">
        <v>371</v>
      </c>
      <c r="M7" s="519" t="s">
        <v>637</v>
      </c>
      <c r="N7" s="532" t="s">
        <v>430</v>
      </c>
      <c r="O7" s="519" t="s">
        <v>337</v>
      </c>
      <c r="P7" s="507" t="s">
        <v>423</v>
      </c>
      <c r="Q7" s="507"/>
      <c r="R7" s="507"/>
      <c r="S7" s="508" t="s">
        <v>138</v>
      </c>
      <c r="T7" s="535"/>
      <c r="U7" s="535"/>
      <c r="V7" s="535"/>
      <c r="W7" s="535"/>
      <c r="X7" s="507" t="s">
        <v>6</v>
      </c>
      <c r="Y7" s="507"/>
    </row>
    <row r="8" spans="2:31" ht="20.100000000000001" customHeight="1">
      <c r="B8" s="531"/>
      <c r="C8" s="531"/>
      <c r="D8" s="531"/>
      <c r="E8" s="507" t="s">
        <v>1</v>
      </c>
      <c r="F8" s="507" t="s">
        <v>324</v>
      </c>
      <c r="G8" s="507" t="s">
        <v>2</v>
      </c>
      <c r="H8" s="529" t="s">
        <v>3</v>
      </c>
      <c r="I8" s="529" t="s">
        <v>4</v>
      </c>
      <c r="J8" s="540" t="s">
        <v>140</v>
      </c>
      <c r="K8" s="507" t="s">
        <v>5</v>
      </c>
      <c r="L8" s="533"/>
      <c r="M8" s="520"/>
      <c r="N8" s="533"/>
      <c r="O8" s="520"/>
      <c r="P8" s="529" t="s">
        <v>541</v>
      </c>
      <c r="Q8" s="529" t="s">
        <v>573</v>
      </c>
      <c r="R8" s="529" t="s">
        <v>574</v>
      </c>
      <c r="S8" s="524" t="s">
        <v>133</v>
      </c>
      <c r="T8" s="524" t="s">
        <v>134</v>
      </c>
      <c r="U8" s="524" t="s">
        <v>135</v>
      </c>
      <c r="V8" s="524" t="s">
        <v>136</v>
      </c>
      <c r="W8" s="529" t="s">
        <v>137</v>
      </c>
      <c r="X8" s="507"/>
      <c r="Y8" s="507"/>
    </row>
    <row r="9" spans="2:31" ht="80.099999999999994" customHeight="1" thickBot="1">
      <c r="B9" s="530"/>
      <c r="C9" s="530"/>
      <c r="D9" s="530"/>
      <c r="E9" s="526"/>
      <c r="F9" s="526"/>
      <c r="G9" s="526"/>
      <c r="H9" s="530"/>
      <c r="I9" s="530"/>
      <c r="J9" s="526"/>
      <c r="K9" s="526"/>
      <c r="L9" s="534"/>
      <c r="M9" s="521"/>
      <c r="N9" s="534"/>
      <c r="O9" s="521"/>
      <c r="P9" s="530"/>
      <c r="Q9" s="530"/>
      <c r="R9" s="530"/>
      <c r="S9" s="525"/>
      <c r="T9" s="525"/>
      <c r="U9" s="525"/>
      <c r="V9" s="525"/>
      <c r="W9" s="530"/>
      <c r="X9" s="526"/>
      <c r="Y9" s="526"/>
      <c r="AA9" s="237" t="s">
        <v>463</v>
      </c>
      <c r="AB9" s="237" t="str">
        <f>O7</f>
        <v>TRで資材費受領済</v>
      </c>
      <c r="AC9" s="237" t="str">
        <f>'2-3(詳細)'!Z7</f>
        <v>"研修生の減"になった</v>
      </c>
      <c r="AD9" s="238" t="s">
        <v>465</v>
      </c>
    </row>
    <row r="10" spans="2:31" ht="20.100000000000001" customHeight="1" thickTop="1">
      <c r="B10" s="536" t="s">
        <v>541</v>
      </c>
      <c r="C10" s="49">
        <v>1</v>
      </c>
      <c r="D10" s="74" t="str">
        <f>IF(E10="","","01")</f>
        <v/>
      </c>
      <c r="E10" s="68"/>
      <c r="F10" s="70"/>
      <c r="G10" s="361"/>
      <c r="H10" s="50" t="str">
        <f>IF(OR(G10="",リスト!$G$27=""),"",DATEDIF(G10,リスト!$G$27,"Y"))</f>
        <v/>
      </c>
      <c r="I10" s="65"/>
      <c r="J10" s="361"/>
      <c r="K10" s="65"/>
      <c r="L10" s="71"/>
      <c r="M10" s="71"/>
      <c r="N10" s="200"/>
      <c r="O10" s="200"/>
      <c r="P10" s="31"/>
      <c r="Q10" s="32"/>
      <c r="R10" s="32"/>
      <c r="S10" s="65"/>
      <c r="T10" s="31"/>
      <c r="U10" s="31"/>
      <c r="V10" s="31"/>
      <c r="W10" s="31"/>
      <c r="X10" s="527"/>
      <c r="Y10" s="527"/>
      <c r="AA10" s="233">
        <f t="shared" ref="AA10:AA29" si="0">IF(E10&lt;&gt;"",1,0)</f>
        <v>0</v>
      </c>
      <c r="AB10" s="236"/>
      <c r="AC10" s="233">
        <f>'2-3(詳細)'!Z10</f>
        <v>0</v>
      </c>
      <c r="AD10" s="234">
        <f>AA10-AC10</f>
        <v>0</v>
      </c>
    </row>
    <row r="11" spans="2:31" ht="20.100000000000001" customHeight="1">
      <c r="B11" s="536"/>
      <c r="C11" s="54">
        <v>2</v>
      </c>
      <c r="D11" s="39" t="str">
        <f>IF(E11="","","02")</f>
        <v/>
      </c>
      <c r="E11" s="70"/>
      <c r="F11" s="70"/>
      <c r="G11" s="362"/>
      <c r="H11" s="36" t="str">
        <f>IF(OR(G11="",リスト!$G$27=""),"",DATEDIF(G11,リスト!$G$27,"Y"))</f>
        <v/>
      </c>
      <c r="I11" s="66"/>
      <c r="J11" s="362"/>
      <c r="K11" s="66"/>
      <c r="L11" s="73"/>
      <c r="M11" s="73"/>
      <c r="N11" s="201"/>
      <c r="O11" s="201"/>
      <c r="P11" s="122"/>
      <c r="Q11" s="35"/>
      <c r="R11" s="35"/>
      <c r="S11" s="66"/>
      <c r="T11" s="122"/>
      <c r="U11" s="122"/>
      <c r="V11" s="122"/>
      <c r="W11" s="122"/>
      <c r="X11" s="523"/>
      <c r="Y11" s="523"/>
      <c r="AA11" s="54">
        <f t="shared" si="0"/>
        <v>0</v>
      </c>
      <c r="AC11" s="54">
        <f>'2-3(詳細)'!Z11</f>
        <v>0</v>
      </c>
      <c r="AD11" s="231">
        <f t="shared" ref="AD11:AD18" si="1">AA11-AC11</f>
        <v>0</v>
      </c>
    </row>
    <row r="12" spans="2:31" ht="20.100000000000001" customHeight="1">
      <c r="B12" s="536"/>
      <c r="C12" s="54">
        <v>3</v>
      </c>
      <c r="D12" s="39" t="str">
        <f>IF(E12="","","03")</f>
        <v/>
      </c>
      <c r="E12" s="70"/>
      <c r="F12" s="70"/>
      <c r="G12" s="362"/>
      <c r="H12" s="36" t="str">
        <f>IF(OR(G12="",リスト!$G$27=""),"",DATEDIF(G12,リスト!$G$27,"Y"))</f>
        <v/>
      </c>
      <c r="I12" s="66"/>
      <c r="J12" s="362"/>
      <c r="K12" s="66"/>
      <c r="L12" s="73"/>
      <c r="M12" s="73"/>
      <c r="N12" s="201"/>
      <c r="O12" s="201"/>
      <c r="P12" s="122"/>
      <c r="Q12" s="35"/>
      <c r="R12" s="35"/>
      <c r="S12" s="66"/>
      <c r="T12" s="122"/>
      <c r="U12" s="122"/>
      <c r="V12" s="122"/>
      <c r="W12" s="122"/>
      <c r="X12" s="523"/>
      <c r="Y12" s="523"/>
      <c r="AA12" s="54">
        <f t="shared" si="0"/>
        <v>0</v>
      </c>
      <c r="AC12" s="54">
        <f>'2-3(詳細)'!Z12</f>
        <v>0</v>
      </c>
      <c r="AD12" s="231">
        <f t="shared" si="1"/>
        <v>0</v>
      </c>
    </row>
    <row r="13" spans="2:31" ht="20.100000000000001" customHeight="1">
      <c r="B13" s="536"/>
      <c r="C13" s="54">
        <v>4</v>
      </c>
      <c r="D13" s="39" t="str">
        <f>IF(E13="","","04")</f>
        <v/>
      </c>
      <c r="E13" s="70"/>
      <c r="F13" s="70"/>
      <c r="G13" s="362"/>
      <c r="H13" s="36" t="str">
        <f>IF(OR(G13="",リスト!$G$27=""),"",DATEDIF(G13,リスト!$G$27,"Y"))</f>
        <v/>
      </c>
      <c r="I13" s="66"/>
      <c r="J13" s="362"/>
      <c r="K13" s="66"/>
      <c r="L13" s="73"/>
      <c r="M13" s="73"/>
      <c r="N13" s="201"/>
      <c r="O13" s="201"/>
      <c r="P13" s="122"/>
      <c r="Q13" s="35"/>
      <c r="R13" s="35"/>
      <c r="S13" s="66"/>
      <c r="T13" s="122"/>
      <c r="U13" s="122"/>
      <c r="V13" s="122"/>
      <c r="W13" s="122"/>
      <c r="X13" s="523"/>
      <c r="Y13" s="523"/>
      <c r="AA13" s="54">
        <f t="shared" si="0"/>
        <v>0</v>
      </c>
      <c r="AC13" s="54">
        <f>'2-3(詳細)'!Z13</f>
        <v>0</v>
      </c>
      <c r="AD13" s="231">
        <f t="shared" si="1"/>
        <v>0</v>
      </c>
    </row>
    <row r="14" spans="2:31" ht="20.100000000000001" customHeight="1" thickBot="1">
      <c r="B14" s="537"/>
      <c r="C14" s="52">
        <v>5</v>
      </c>
      <c r="D14" s="75" t="str">
        <f>IF(E14="","","05")</f>
        <v/>
      </c>
      <c r="E14" s="69"/>
      <c r="F14" s="69"/>
      <c r="G14" s="363"/>
      <c r="H14" s="53" t="str">
        <f>IF(OR(G14="",リスト!$G$27=""),"",DATEDIF(G14,リスト!$G$27,"Y"))</f>
        <v/>
      </c>
      <c r="I14" s="67"/>
      <c r="J14" s="363"/>
      <c r="K14" s="67"/>
      <c r="L14" s="72"/>
      <c r="M14" s="72"/>
      <c r="N14" s="202"/>
      <c r="O14" s="203"/>
      <c r="P14" s="33"/>
      <c r="Q14" s="34"/>
      <c r="R14" s="34"/>
      <c r="S14" s="67"/>
      <c r="T14" s="33"/>
      <c r="U14" s="33"/>
      <c r="V14" s="33"/>
      <c r="W14" s="33"/>
      <c r="X14" s="528"/>
      <c r="Y14" s="528"/>
      <c r="AA14" s="95">
        <f t="shared" si="0"/>
        <v>0</v>
      </c>
      <c r="AC14" s="95">
        <f>'2-3(詳細)'!Z14</f>
        <v>0</v>
      </c>
      <c r="AD14" s="232">
        <f>AA14-AC14</f>
        <v>0</v>
      </c>
      <c r="AE14" t="s">
        <v>467</v>
      </c>
    </row>
    <row r="15" spans="2:31" ht="20.100000000000001" customHeight="1" thickTop="1">
      <c r="B15" s="531" t="s">
        <v>469</v>
      </c>
      <c r="C15" s="49">
        <v>6</v>
      </c>
      <c r="D15" s="74" t="str">
        <f>IF(E15="","","01")</f>
        <v/>
      </c>
      <c r="E15" s="68"/>
      <c r="F15" s="68"/>
      <c r="G15" s="361"/>
      <c r="H15" s="50" t="str">
        <f>IF(OR(G15="",リスト!$G$27=""),"",DATEDIF(G15,リスト!$G$27,"Y"))</f>
        <v/>
      </c>
      <c r="I15" s="65"/>
      <c r="J15" s="361"/>
      <c r="K15" s="65"/>
      <c r="L15" s="71"/>
      <c r="M15" s="200"/>
      <c r="N15" s="169"/>
      <c r="O15" s="71"/>
      <c r="P15" s="190"/>
      <c r="Q15" s="32"/>
      <c r="R15" s="32"/>
      <c r="S15" s="65"/>
      <c r="T15" s="65"/>
      <c r="U15" s="65"/>
      <c r="V15" s="65"/>
      <c r="W15" s="65"/>
      <c r="X15" s="527"/>
      <c r="Y15" s="527"/>
      <c r="AA15" s="233">
        <f t="shared" si="0"/>
        <v>0</v>
      </c>
      <c r="AB15" s="233">
        <f>IF(O15&lt;&gt;"",1,0)</f>
        <v>0</v>
      </c>
      <c r="AC15" s="233">
        <f>'2-3(詳細)'!Z15</f>
        <v>0</v>
      </c>
      <c r="AD15" s="234">
        <f>AA15-AC15</f>
        <v>0</v>
      </c>
      <c r="AE15" s="234">
        <f>AA15-AB15-IF(AB15=0,AC15,0)</f>
        <v>0</v>
      </c>
    </row>
    <row r="16" spans="2:31" ht="20.100000000000001" customHeight="1">
      <c r="B16" s="531"/>
      <c r="C16" s="54">
        <v>7</v>
      </c>
      <c r="D16" s="39" t="str">
        <f>IF(E16="","","02")</f>
        <v/>
      </c>
      <c r="E16" s="70"/>
      <c r="F16" s="70"/>
      <c r="G16" s="361"/>
      <c r="H16" s="36" t="str">
        <f>IF(OR(G16="",リスト!$G$27=""),"",DATEDIF(G16,リスト!$G$27,"Y"))</f>
        <v/>
      </c>
      <c r="I16" s="66"/>
      <c r="J16" s="361"/>
      <c r="K16" s="66"/>
      <c r="L16" s="73"/>
      <c r="M16" s="201"/>
      <c r="N16" s="73"/>
      <c r="O16" s="73"/>
      <c r="P16" s="65"/>
      <c r="Q16" s="35"/>
      <c r="R16" s="35"/>
      <c r="S16" s="65"/>
      <c r="T16" s="65"/>
      <c r="U16" s="65"/>
      <c r="V16" s="65"/>
      <c r="W16" s="65"/>
      <c r="X16" s="523"/>
      <c r="Y16" s="523"/>
      <c r="AA16" s="54">
        <f t="shared" si="0"/>
        <v>0</v>
      </c>
      <c r="AB16" s="54">
        <f>IF(O16&lt;&gt;"",1,0)</f>
        <v>0</v>
      </c>
      <c r="AC16" s="54">
        <f>'2-3(詳細)'!Z16</f>
        <v>0</v>
      </c>
      <c r="AD16" s="231">
        <f t="shared" si="1"/>
        <v>0</v>
      </c>
      <c r="AE16" s="231">
        <f>AA16-AB16-IF(AB16=0,AC16,0)</f>
        <v>0</v>
      </c>
    </row>
    <row r="17" spans="1:31" ht="20.100000000000001" customHeight="1">
      <c r="B17" s="531"/>
      <c r="C17" s="54">
        <v>8</v>
      </c>
      <c r="D17" s="39" t="str">
        <f>IF(E17="","","03")</f>
        <v/>
      </c>
      <c r="E17" s="70"/>
      <c r="F17" s="70"/>
      <c r="G17" s="362"/>
      <c r="H17" s="36" t="str">
        <f>IF(OR(G17="",リスト!$G$27=""),"",DATEDIF(G17,リスト!$G$27,"Y"))</f>
        <v/>
      </c>
      <c r="I17" s="66"/>
      <c r="J17" s="362"/>
      <c r="K17" s="66"/>
      <c r="L17" s="73"/>
      <c r="M17" s="201"/>
      <c r="N17" s="192"/>
      <c r="O17" s="73"/>
      <c r="P17" s="65"/>
      <c r="Q17" s="35"/>
      <c r="R17" s="35"/>
      <c r="S17" s="65"/>
      <c r="T17" s="65"/>
      <c r="U17" s="65"/>
      <c r="V17" s="65"/>
      <c r="W17" s="65"/>
      <c r="X17" s="523"/>
      <c r="Y17" s="523"/>
      <c r="AA17" s="54">
        <f t="shared" si="0"/>
        <v>0</v>
      </c>
      <c r="AB17" s="54">
        <f>IF(O17&lt;&gt;"",1,0)</f>
        <v>0</v>
      </c>
      <c r="AC17" s="54">
        <f>'2-3(詳細)'!Z17</f>
        <v>0</v>
      </c>
      <c r="AD17" s="231">
        <f t="shared" si="1"/>
        <v>0</v>
      </c>
      <c r="AE17" s="231">
        <f>AA17-AB17-IF(AB17=0,AC17,0)</f>
        <v>0</v>
      </c>
    </row>
    <row r="18" spans="1:31" ht="20.100000000000001" customHeight="1">
      <c r="B18" s="531"/>
      <c r="C18" s="54">
        <v>9</v>
      </c>
      <c r="D18" s="39" t="str">
        <f>IF(E18="","","04")</f>
        <v/>
      </c>
      <c r="E18" s="70"/>
      <c r="F18" s="70"/>
      <c r="G18" s="362"/>
      <c r="H18" s="36" t="str">
        <f>IF(OR(G18="",リスト!$G$27=""),"",DATEDIF(G18,リスト!$G$27,"Y"))</f>
        <v/>
      </c>
      <c r="I18" s="66"/>
      <c r="J18" s="362"/>
      <c r="K18" s="66"/>
      <c r="L18" s="73"/>
      <c r="M18" s="201"/>
      <c r="N18" s="192"/>
      <c r="O18" s="73"/>
      <c r="P18" s="65"/>
      <c r="Q18" s="35"/>
      <c r="R18" s="35"/>
      <c r="S18" s="65"/>
      <c r="T18" s="65"/>
      <c r="U18" s="65"/>
      <c r="V18" s="65"/>
      <c r="W18" s="65"/>
      <c r="X18" s="523"/>
      <c r="Y18" s="523"/>
      <c r="AA18" s="54">
        <f t="shared" si="0"/>
        <v>0</v>
      </c>
      <c r="AB18" s="54">
        <f>IF(O18&lt;&gt;"",1,0)</f>
        <v>0</v>
      </c>
      <c r="AC18" s="54">
        <f>'2-3(詳細)'!Z18</f>
        <v>0</v>
      </c>
      <c r="AD18" s="231">
        <f t="shared" si="1"/>
        <v>0</v>
      </c>
      <c r="AE18" s="231">
        <f>AA18-AB18-IF(AB18=0,AC18,0)</f>
        <v>0</v>
      </c>
    </row>
    <row r="19" spans="1:31" ht="20.100000000000001" customHeight="1" thickBot="1">
      <c r="B19" s="530"/>
      <c r="C19" s="52">
        <v>10</v>
      </c>
      <c r="D19" s="75" t="str">
        <f>IF(E19="","","05")</f>
        <v/>
      </c>
      <c r="E19" s="69"/>
      <c r="F19" s="69"/>
      <c r="G19" s="363"/>
      <c r="H19" s="53" t="str">
        <f>IF(OR(G19="",リスト!$G$27=""),"",DATEDIF(G19,リスト!$G$27,"Y"))</f>
        <v/>
      </c>
      <c r="I19" s="67"/>
      <c r="J19" s="363"/>
      <c r="K19" s="67"/>
      <c r="L19" s="72"/>
      <c r="M19" s="203"/>
      <c r="N19" s="193"/>
      <c r="O19" s="72"/>
      <c r="P19" s="191"/>
      <c r="Q19" s="34"/>
      <c r="R19" s="34"/>
      <c r="S19" s="316"/>
      <c r="T19" s="316"/>
      <c r="U19" s="316"/>
      <c r="V19" s="316"/>
      <c r="W19" s="316"/>
      <c r="X19" s="528"/>
      <c r="Y19" s="528"/>
      <c r="AA19" s="52">
        <f t="shared" si="0"/>
        <v>0</v>
      </c>
      <c r="AB19" s="52">
        <f>IF(O19&lt;&gt;"",1,0)</f>
        <v>0</v>
      </c>
      <c r="AC19" s="52">
        <f>'2-3(詳細)'!Z19</f>
        <v>0</v>
      </c>
      <c r="AD19" s="235">
        <f>AA19-AC19</f>
        <v>0</v>
      </c>
      <c r="AE19" s="235">
        <f>AA19-AB19-IF(AB19=0,AC19,0)</f>
        <v>0</v>
      </c>
    </row>
    <row r="20" spans="1:31" ht="20.100000000000001" customHeight="1" thickTop="1">
      <c r="B20" s="531" t="s">
        <v>470</v>
      </c>
      <c r="C20" s="49">
        <v>11</v>
      </c>
      <c r="D20" s="74" t="str">
        <f>IF(E20="","","01")</f>
        <v/>
      </c>
      <c r="E20" s="68"/>
      <c r="F20" s="68"/>
      <c r="G20" s="361"/>
      <c r="H20" s="50" t="str">
        <f>IF(OR(G20="",リスト!$G$27=""),"",DATEDIF(G20,リスト!$G$27,"Y"))</f>
        <v/>
      </c>
      <c r="I20" s="65"/>
      <c r="J20" s="211"/>
      <c r="K20" s="31"/>
      <c r="L20" s="71"/>
      <c r="M20" s="200"/>
      <c r="N20" s="200"/>
      <c r="O20" s="200"/>
      <c r="P20" s="31"/>
      <c r="Q20" s="194"/>
      <c r="R20" s="32"/>
      <c r="S20" s="190"/>
      <c r="T20" s="190"/>
      <c r="U20" s="190"/>
      <c r="V20" s="190"/>
      <c r="W20" s="190"/>
      <c r="X20" s="527"/>
      <c r="Y20" s="527"/>
      <c r="AA20" s="49">
        <f t="shared" si="0"/>
        <v>0</v>
      </c>
      <c r="AC20" s="49">
        <f>'2-3(詳細)'!Z20</f>
        <v>0</v>
      </c>
      <c r="AD20" s="234">
        <f t="shared" ref="AD20:AD28" si="2">AA20-AC20</f>
        <v>0</v>
      </c>
    </row>
    <row r="21" spans="1:31" ht="20.100000000000001" customHeight="1">
      <c r="B21" s="531"/>
      <c r="C21" s="54">
        <v>12</v>
      </c>
      <c r="D21" s="39" t="str">
        <f>IF(E21="","","02")</f>
        <v/>
      </c>
      <c r="E21" s="70"/>
      <c r="F21" s="70"/>
      <c r="G21" s="362"/>
      <c r="H21" s="36" t="str">
        <f>IF(OR(G21="",リスト!$G$27=""),"",DATEDIF(G21,リスト!$G$27,"Y"))</f>
        <v/>
      </c>
      <c r="I21" s="66"/>
      <c r="J21" s="212"/>
      <c r="K21" s="122"/>
      <c r="L21" s="73"/>
      <c r="M21" s="201"/>
      <c r="N21" s="201"/>
      <c r="O21" s="201"/>
      <c r="P21" s="122"/>
      <c r="Q21" s="195"/>
      <c r="R21" s="35"/>
      <c r="S21" s="66"/>
      <c r="T21" s="66"/>
      <c r="U21" s="66"/>
      <c r="V21" s="66"/>
      <c r="W21" s="66"/>
      <c r="X21" s="523"/>
      <c r="Y21" s="523"/>
      <c r="AA21" s="54">
        <f t="shared" si="0"/>
        <v>0</v>
      </c>
      <c r="AC21" s="54">
        <f>'2-3(詳細)'!Z21</f>
        <v>0</v>
      </c>
      <c r="AD21" s="231">
        <f t="shared" si="2"/>
        <v>0</v>
      </c>
    </row>
    <row r="22" spans="1:31" ht="20.100000000000001" customHeight="1">
      <c r="B22" s="531"/>
      <c r="C22" s="54">
        <v>13</v>
      </c>
      <c r="D22" s="39" t="str">
        <f>IF(E22="","","03")</f>
        <v/>
      </c>
      <c r="E22" s="70"/>
      <c r="F22" s="70"/>
      <c r="G22" s="362"/>
      <c r="H22" s="36" t="str">
        <f>IF(OR(G22="",リスト!$G$27=""),"",DATEDIF(G22,リスト!$G$27,"Y"))</f>
        <v/>
      </c>
      <c r="I22" s="66"/>
      <c r="J22" s="212"/>
      <c r="K22" s="122"/>
      <c r="L22" s="73"/>
      <c r="M22" s="201"/>
      <c r="N22" s="201"/>
      <c r="O22" s="201"/>
      <c r="P22" s="122"/>
      <c r="Q22" s="195"/>
      <c r="R22" s="35"/>
      <c r="S22" s="66"/>
      <c r="T22" s="66"/>
      <c r="U22" s="66"/>
      <c r="V22" s="66"/>
      <c r="W22" s="66"/>
      <c r="X22" s="523"/>
      <c r="Y22" s="523"/>
      <c r="AA22" s="54">
        <f t="shared" si="0"/>
        <v>0</v>
      </c>
      <c r="AC22" s="54">
        <f>'2-3(詳細)'!Z22</f>
        <v>0</v>
      </c>
      <c r="AD22" s="231">
        <f t="shared" si="2"/>
        <v>0</v>
      </c>
    </row>
    <row r="23" spans="1:31" ht="20.100000000000001" customHeight="1">
      <c r="B23" s="531"/>
      <c r="C23" s="54">
        <v>14</v>
      </c>
      <c r="D23" s="39" t="str">
        <f>IF(E23="","","04")</f>
        <v/>
      </c>
      <c r="E23" s="70"/>
      <c r="F23" s="70"/>
      <c r="G23" s="362"/>
      <c r="H23" s="36" t="str">
        <f>IF(OR(G23="",リスト!$G$27=""),"",DATEDIF(G23,リスト!$G$27,"Y"))</f>
        <v/>
      </c>
      <c r="I23" s="66"/>
      <c r="J23" s="212"/>
      <c r="K23" s="122"/>
      <c r="L23" s="73"/>
      <c r="M23" s="201"/>
      <c r="N23" s="201"/>
      <c r="O23" s="201"/>
      <c r="P23" s="122"/>
      <c r="Q23" s="195"/>
      <c r="R23" s="35"/>
      <c r="S23" s="66"/>
      <c r="T23" s="66"/>
      <c r="U23" s="66"/>
      <c r="V23" s="66"/>
      <c r="W23" s="66"/>
      <c r="X23" s="523"/>
      <c r="Y23" s="523"/>
      <c r="AA23" s="54">
        <f t="shared" si="0"/>
        <v>0</v>
      </c>
      <c r="AC23" s="54">
        <f>'2-3(詳細)'!Z23</f>
        <v>0</v>
      </c>
      <c r="AD23" s="231">
        <f t="shared" si="2"/>
        <v>0</v>
      </c>
    </row>
    <row r="24" spans="1:31" ht="20.100000000000001" customHeight="1" thickBot="1">
      <c r="B24" s="530"/>
      <c r="C24" s="52">
        <v>15</v>
      </c>
      <c r="D24" s="75" t="str">
        <f>IF(E24="","","05")</f>
        <v/>
      </c>
      <c r="E24" s="69"/>
      <c r="F24" s="69"/>
      <c r="G24" s="363"/>
      <c r="H24" s="53" t="str">
        <f>IF(OR(G24="",リスト!$G$27=""),"",DATEDIF(G24,リスト!$G$27,"Y"))</f>
        <v/>
      </c>
      <c r="I24" s="67"/>
      <c r="J24" s="213"/>
      <c r="K24" s="33"/>
      <c r="L24" s="72"/>
      <c r="M24" s="203"/>
      <c r="N24" s="202"/>
      <c r="O24" s="203"/>
      <c r="P24" s="33"/>
      <c r="Q24" s="196"/>
      <c r="R24" s="34"/>
      <c r="S24" s="67"/>
      <c r="T24" s="67"/>
      <c r="U24" s="67"/>
      <c r="V24" s="67"/>
      <c r="W24" s="67"/>
      <c r="X24" s="528"/>
      <c r="Y24" s="528"/>
      <c r="AA24" s="95">
        <f t="shared" si="0"/>
        <v>0</v>
      </c>
      <c r="AC24" s="95">
        <f>'2-3(詳細)'!Z24</f>
        <v>0</v>
      </c>
      <c r="AD24" s="232">
        <f t="shared" si="2"/>
        <v>0</v>
      </c>
    </row>
    <row r="25" spans="1:31" ht="20.100000000000001" customHeight="1" thickTop="1">
      <c r="B25" s="531" t="s">
        <v>471</v>
      </c>
      <c r="C25" s="49">
        <v>16</v>
      </c>
      <c r="D25" s="74" t="str">
        <f>IF(E25="","","01")</f>
        <v/>
      </c>
      <c r="E25" s="68"/>
      <c r="F25" s="68"/>
      <c r="G25" s="361"/>
      <c r="H25" s="50" t="str">
        <f>IF(OR(G25="",リスト!$G$27=""),"",DATEDIF(G25,リスト!$G$27,"Y"))</f>
        <v/>
      </c>
      <c r="I25" s="65"/>
      <c r="J25" s="211"/>
      <c r="K25" s="31"/>
      <c r="L25" s="71"/>
      <c r="M25" s="200"/>
      <c r="N25" s="210"/>
      <c r="O25" s="200"/>
      <c r="P25" s="31"/>
      <c r="Q25" s="195"/>
      <c r="R25" s="195"/>
      <c r="S25" s="65"/>
      <c r="T25" s="65"/>
      <c r="U25" s="65"/>
      <c r="V25" s="65"/>
      <c r="W25" s="65"/>
      <c r="X25" s="527"/>
      <c r="Y25" s="527"/>
      <c r="AA25" s="233">
        <f t="shared" si="0"/>
        <v>0</v>
      </c>
      <c r="AC25" s="233">
        <f>'2-3(詳細)'!Z25</f>
        <v>0</v>
      </c>
      <c r="AD25" s="234">
        <f t="shared" si="2"/>
        <v>0</v>
      </c>
    </row>
    <row r="26" spans="1:31" ht="20.100000000000001" customHeight="1">
      <c r="B26" s="531"/>
      <c r="C26" s="54">
        <v>17</v>
      </c>
      <c r="D26" s="39" t="str">
        <f>IF(E26="","","02")</f>
        <v/>
      </c>
      <c r="E26" s="70"/>
      <c r="F26" s="70"/>
      <c r="G26" s="362"/>
      <c r="H26" s="36" t="str">
        <f>IF(OR(G26="",リスト!$G$27=""),"",DATEDIF(G26,リスト!$G$27,"Y"))</f>
        <v/>
      </c>
      <c r="I26" s="66"/>
      <c r="J26" s="212"/>
      <c r="K26" s="122"/>
      <c r="L26" s="73"/>
      <c r="M26" s="201"/>
      <c r="N26" s="201"/>
      <c r="O26" s="201"/>
      <c r="P26" s="122"/>
      <c r="Q26" s="195"/>
      <c r="R26" s="195"/>
      <c r="S26" s="66"/>
      <c r="T26" s="66"/>
      <c r="U26" s="66"/>
      <c r="V26" s="66"/>
      <c r="W26" s="66"/>
      <c r="X26" s="523"/>
      <c r="Y26" s="523"/>
      <c r="AA26" s="54">
        <f t="shared" si="0"/>
        <v>0</v>
      </c>
      <c r="AC26" s="54">
        <f>'2-3(詳細)'!Z26</f>
        <v>0</v>
      </c>
      <c r="AD26" s="231">
        <f t="shared" si="2"/>
        <v>0</v>
      </c>
    </row>
    <row r="27" spans="1:31" ht="20.100000000000001" customHeight="1">
      <c r="B27" s="531"/>
      <c r="C27" s="54">
        <v>18</v>
      </c>
      <c r="D27" s="39" t="str">
        <f>IF(E27="","","03")</f>
        <v/>
      </c>
      <c r="E27" s="70"/>
      <c r="F27" s="70"/>
      <c r="G27" s="362"/>
      <c r="H27" s="36" t="str">
        <f>IF(OR(G27="",リスト!$G$27=""),"",DATEDIF(G27,リスト!$G$27,"Y"))</f>
        <v/>
      </c>
      <c r="I27" s="66"/>
      <c r="J27" s="212"/>
      <c r="K27" s="122"/>
      <c r="L27" s="73"/>
      <c r="M27" s="201"/>
      <c r="N27" s="201"/>
      <c r="O27" s="201"/>
      <c r="P27" s="122"/>
      <c r="Q27" s="195"/>
      <c r="R27" s="195"/>
      <c r="S27" s="66"/>
      <c r="T27" s="66"/>
      <c r="U27" s="66"/>
      <c r="V27" s="66"/>
      <c r="W27" s="66"/>
      <c r="X27" s="523"/>
      <c r="Y27" s="523"/>
      <c r="AA27" s="54">
        <f t="shared" si="0"/>
        <v>0</v>
      </c>
      <c r="AC27" s="54">
        <f>'2-3(詳細)'!Z27</f>
        <v>0</v>
      </c>
      <c r="AD27" s="231">
        <f t="shared" si="2"/>
        <v>0</v>
      </c>
    </row>
    <row r="28" spans="1:31" ht="20.100000000000001" customHeight="1">
      <c r="B28" s="531"/>
      <c r="C28" s="54">
        <v>19</v>
      </c>
      <c r="D28" s="39" t="str">
        <f>IF(E28="","","04")</f>
        <v/>
      </c>
      <c r="E28" s="70"/>
      <c r="F28" s="70"/>
      <c r="G28" s="362"/>
      <c r="H28" s="36" t="str">
        <f>IF(OR(G28="",リスト!$G$27=""),"",DATEDIF(G28,リスト!$G$27,"Y"))</f>
        <v/>
      </c>
      <c r="I28" s="66"/>
      <c r="J28" s="212"/>
      <c r="K28" s="122"/>
      <c r="L28" s="73"/>
      <c r="M28" s="201"/>
      <c r="N28" s="201"/>
      <c r="O28" s="201"/>
      <c r="P28" s="122"/>
      <c r="Q28" s="195"/>
      <c r="R28" s="195"/>
      <c r="S28" s="66"/>
      <c r="T28" s="66"/>
      <c r="U28" s="66"/>
      <c r="V28" s="66"/>
      <c r="W28" s="66"/>
      <c r="X28" s="523"/>
      <c r="Y28" s="523"/>
      <c r="AA28" s="54">
        <f t="shared" si="0"/>
        <v>0</v>
      </c>
      <c r="AC28" s="54">
        <f>'2-3(詳細)'!Z28</f>
        <v>0</v>
      </c>
      <c r="AD28" s="231">
        <f t="shared" si="2"/>
        <v>0</v>
      </c>
    </row>
    <row r="29" spans="1:31" ht="20.100000000000001" customHeight="1">
      <c r="B29" s="539"/>
      <c r="C29" s="54">
        <v>20</v>
      </c>
      <c r="D29" s="39" t="str">
        <f>IF(E29="","","05")</f>
        <v/>
      </c>
      <c r="E29" s="70"/>
      <c r="F29" s="70"/>
      <c r="G29" s="362"/>
      <c r="H29" s="36" t="str">
        <f>IF(OR(G29="",リスト!$G$27=""),"",DATEDIF(G29,リスト!$G$27,"Y"))</f>
        <v/>
      </c>
      <c r="I29" s="66"/>
      <c r="J29" s="212"/>
      <c r="K29" s="122"/>
      <c r="L29" s="73"/>
      <c r="M29" s="201"/>
      <c r="N29" s="201"/>
      <c r="O29" s="201"/>
      <c r="P29" s="122"/>
      <c r="Q29" s="195"/>
      <c r="R29" s="195"/>
      <c r="S29" s="66"/>
      <c r="T29" s="66"/>
      <c r="U29" s="66"/>
      <c r="V29" s="66"/>
      <c r="W29" s="66"/>
      <c r="X29" s="523"/>
      <c r="Y29" s="523"/>
      <c r="AA29" s="54">
        <f t="shared" si="0"/>
        <v>0</v>
      </c>
      <c r="AB29" s="49"/>
      <c r="AC29" s="54">
        <f>'2-3(詳細)'!Z29</f>
        <v>0</v>
      </c>
      <c r="AD29" s="231">
        <f>AA29-AC29</f>
        <v>0</v>
      </c>
    </row>
    <row r="30" spans="1:31" ht="20.100000000000001" customHeight="1">
      <c r="A30" s="5"/>
      <c r="B30" t="str">
        <f>"【年齢】 "&amp; TEXT(リスト!G27,"ggge年m月d日") &amp; "時点で計算されます。（年齢が60歳以上の場合、修了後5年以上就業出来る旨を備考欄に記載下さい）"</f>
        <v>【年齢】 令和7年4月1日時点で計算されます。（年齢が60歳以上の場合、修了後5年以上就業出来る旨を備考欄に記載下さい）</v>
      </c>
      <c r="C30" s="5"/>
      <c r="D30" s="5"/>
      <c r="E30" s="5"/>
      <c r="F30" s="5"/>
      <c r="G30" s="61"/>
      <c r="H30" s="41"/>
      <c r="I30" s="41"/>
      <c r="J30" s="61"/>
      <c r="K30" s="41"/>
      <c r="L30" s="62"/>
      <c r="M30" s="62"/>
      <c r="N30" s="62"/>
      <c r="O30" s="62"/>
      <c r="P30" s="41"/>
      <c r="Q30" s="63"/>
      <c r="R30" s="63"/>
      <c r="S30" s="41"/>
      <c r="T30" s="41"/>
      <c r="U30" s="41"/>
      <c r="V30" s="41"/>
      <c r="W30" s="41"/>
      <c r="X30" s="64"/>
      <c r="Y30" s="64"/>
    </row>
    <row r="31" spans="1:31" ht="20.100000000000001" customHeight="1">
      <c r="A31" s="5"/>
      <c r="B31" s="116" t="s">
        <v>565</v>
      </c>
      <c r="C31" s="5"/>
      <c r="D31" s="5"/>
      <c r="E31" s="5"/>
      <c r="F31" s="5"/>
      <c r="G31" s="61"/>
      <c r="H31" s="41"/>
      <c r="I31" s="41"/>
      <c r="J31" s="61"/>
      <c r="K31" s="41"/>
      <c r="L31" s="62"/>
      <c r="M31" s="62"/>
      <c r="N31" s="62"/>
      <c r="O31" s="62"/>
      <c r="P31" s="41"/>
      <c r="Q31" s="63"/>
      <c r="R31" s="63"/>
      <c r="S31" s="41"/>
      <c r="T31" s="41"/>
      <c r="U31" s="41"/>
      <c r="V31" s="41"/>
      <c r="W31" s="41"/>
      <c r="X31" s="64"/>
      <c r="Y31" s="64"/>
    </row>
    <row r="32" spans="1:31" ht="20.100000000000001" customHeight="1">
      <c r="A32" s="5"/>
      <c r="B32" s="116" t="s">
        <v>566</v>
      </c>
      <c r="C32" s="5"/>
      <c r="D32" s="5"/>
      <c r="E32" s="5"/>
      <c r="F32" s="5"/>
      <c r="G32" s="61"/>
      <c r="H32" s="41"/>
      <c r="I32" s="41"/>
      <c r="J32" s="61"/>
      <c r="K32" s="41"/>
      <c r="L32" s="62"/>
      <c r="M32" s="62"/>
      <c r="N32" s="62"/>
      <c r="O32" s="62"/>
      <c r="P32" s="41"/>
      <c r="Q32" s="63"/>
      <c r="R32" s="63"/>
      <c r="S32" s="41"/>
      <c r="T32" s="41"/>
      <c r="U32" s="41"/>
      <c r="V32" s="41"/>
      <c r="W32" s="41"/>
      <c r="X32" s="64"/>
      <c r="Y32" s="64"/>
    </row>
    <row r="33" spans="1:31" ht="20.100000000000001" customHeight="1">
      <c r="A33" s="5"/>
      <c r="B33" s="116" t="s">
        <v>563</v>
      </c>
      <c r="C33" s="5"/>
      <c r="D33" s="5"/>
      <c r="E33" s="5"/>
      <c r="F33" s="5"/>
      <c r="G33" s="61"/>
      <c r="H33" s="41"/>
      <c r="I33" s="41"/>
      <c r="J33" s="61"/>
      <c r="K33" s="41"/>
      <c r="L33" s="62"/>
      <c r="M33" s="62"/>
      <c r="N33" s="62"/>
      <c r="O33" s="62"/>
      <c r="P33" s="41"/>
      <c r="Q33" s="63"/>
      <c r="R33" s="63"/>
      <c r="S33" s="41"/>
      <c r="T33" s="41"/>
      <c r="U33" s="41"/>
      <c r="V33" s="41"/>
      <c r="W33" s="41"/>
      <c r="X33" s="64"/>
      <c r="Y33" s="64"/>
    </row>
    <row r="34" spans="1:31" ht="20.100000000000001" customHeight="1">
      <c r="A34" s="5"/>
      <c r="B34" s="116" t="s">
        <v>980</v>
      </c>
      <c r="C34" s="5"/>
      <c r="D34" s="5"/>
      <c r="E34" s="5"/>
      <c r="F34" s="5"/>
      <c r="G34" s="61"/>
      <c r="H34" s="41"/>
      <c r="I34" s="41"/>
      <c r="J34" s="61"/>
      <c r="K34" s="41"/>
      <c r="L34" s="62"/>
      <c r="M34" s="62"/>
      <c r="N34" s="62"/>
      <c r="O34" s="62"/>
      <c r="P34" s="41"/>
      <c r="Q34" s="63"/>
      <c r="R34" s="63"/>
      <c r="S34" s="41"/>
      <c r="T34" s="41"/>
      <c r="U34" s="41"/>
      <c r="V34" s="41"/>
      <c r="W34" s="41"/>
      <c r="X34" s="64"/>
      <c r="Y34" s="64"/>
    </row>
    <row r="35" spans="1:31" ht="20.100000000000001" hidden="1" customHeight="1">
      <c r="B35" s="508" t="s">
        <v>314</v>
      </c>
      <c r="C35" s="535"/>
      <c r="D35" s="535"/>
      <c r="E35" s="538"/>
      <c r="F35" t="str">
        <f>F1</f>
        <v>R7緑</v>
      </c>
      <c r="X35" s="46" t="str">
        <f>IF('2-1(表紙)'!$J$3="","提出区分",'2-1(表紙)'!$J$3)</f>
        <v>提出区分</v>
      </c>
      <c r="Y35" s="46"/>
    </row>
    <row r="36" spans="1:31" ht="20.100000000000001" hidden="1" customHeight="1"/>
    <row r="37" spans="1:31" ht="20.100000000000001" hidden="1" customHeight="1">
      <c r="B37" s="541" t="s">
        <v>326</v>
      </c>
      <c r="C37" s="541"/>
      <c r="D37" s="541"/>
      <c r="E37" s="541"/>
      <c r="F37" s="541"/>
      <c r="G37" s="541"/>
      <c r="H37" s="128"/>
      <c r="I37" s="128"/>
      <c r="J37" s="128"/>
      <c r="K37" s="128"/>
      <c r="N37" s="522" t="s">
        <v>10</v>
      </c>
      <c r="O37" s="522"/>
      <c r="P37" s="522"/>
      <c r="Q37" s="522"/>
      <c r="R37" s="516" t="str">
        <f>IF('2-1(表紙)'!$I$15="","",'2-1(表紙)'!$I$15)</f>
        <v/>
      </c>
      <c r="S37" s="517"/>
      <c r="T37" s="517"/>
      <c r="U37" s="517"/>
      <c r="V37" s="517"/>
      <c r="W37" s="517"/>
      <c r="X37" s="517"/>
      <c r="Y37" s="518"/>
    </row>
    <row r="38" spans="1:31" ht="20.100000000000001" hidden="1" customHeight="1">
      <c r="B38" s="541"/>
      <c r="C38" s="541"/>
      <c r="D38" s="541"/>
      <c r="E38" s="541"/>
      <c r="F38" s="541"/>
      <c r="G38" s="541"/>
      <c r="H38" s="128"/>
      <c r="I38" s="128"/>
      <c r="J38" s="128"/>
      <c r="K38" s="128"/>
      <c r="N38" s="522" t="s">
        <v>255</v>
      </c>
      <c r="O38" s="522"/>
      <c r="P38" s="522"/>
      <c r="Q38" s="522"/>
      <c r="R38" s="516" t="str">
        <f>IF('2-1(表紙)'!$J$15="","",'2-1(表紙)'!$J$15)</f>
        <v/>
      </c>
      <c r="S38" s="517"/>
      <c r="T38" s="517"/>
      <c r="U38" s="517"/>
      <c r="V38" s="517"/>
      <c r="W38" s="517"/>
      <c r="X38" s="517"/>
      <c r="Y38" s="518"/>
      <c r="AC38" s="41"/>
    </row>
    <row r="39" spans="1:31" ht="20.100000000000001" hidden="1" customHeight="1">
      <c r="B39" s="128"/>
      <c r="C39" s="128"/>
      <c r="D39" s="128"/>
      <c r="E39" s="128"/>
      <c r="F39" s="128"/>
      <c r="G39" s="128"/>
      <c r="H39" s="128"/>
      <c r="I39" s="128"/>
      <c r="J39" s="128"/>
      <c r="K39" s="128"/>
      <c r="N39" s="522" t="s">
        <v>591</v>
      </c>
      <c r="O39" s="522"/>
      <c r="P39" s="522"/>
      <c r="Q39" s="522"/>
      <c r="R39" s="516" t="str">
        <f>IF('2-1(表紙)'!$H$10="","",'2-1(表紙)'!$H$10)</f>
        <v/>
      </c>
      <c r="S39" s="517"/>
      <c r="T39" s="517"/>
      <c r="U39" s="517"/>
      <c r="V39" s="517"/>
      <c r="W39" s="517"/>
      <c r="X39" s="517"/>
      <c r="Y39" s="225" t="str">
        <f>IF('2-1(表紙)'!$K$15="","",'2-1(表紙)'!$K$15)</f>
        <v/>
      </c>
    </row>
    <row r="40" spans="1:31" ht="20.100000000000001" hidden="1" customHeight="1">
      <c r="X40" s="85"/>
      <c r="Y40" s="118"/>
      <c r="Z40" s="199"/>
      <c r="AA40" s="60"/>
      <c r="AB40" s="199"/>
      <c r="AC40" s="199"/>
    </row>
    <row r="41" spans="1:31" ht="20.100000000000001" hidden="1" customHeight="1">
      <c r="B41" s="529" t="s">
        <v>260</v>
      </c>
      <c r="C41" s="529" t="s">
        <v>215</v>
      </c>
      <c r="D41" s="529" t="s">
        <v>0</v>
      </c>
      <c r="E41" s="507" t="s">
        <v>139</v>
      </c>
      <c r="F41" s="507"/>
      <c r="G41" s="507"/>
      <c r="H41" s="507"/>
      <c r="I41" s="507"/>
      <c r="J41" s="508" t="s">
        <v>7</v>
      </c>
      <c r="K41" s="538"/>
      <c r="L41" s="532" t="str">
        <f>L7</f>
        <v>林業就業経験
月(年)数</v>
      </c>
      <c r="M41" s="519" t="s">
        <v>637</v>
      </c>
      <c r="N41" s="532" t="str">
        <f>N7</f>
        <v>林大等修了生の
集合研修不参加</v>
      </c>
      <c r="O41" s="519" t="s">
        <v>337</v>
      </c>
      <c r="P41" s="507" t="s">
        <v>423</v>
      </c>
      <c r="Q41" s="507"/>
      <c r="R41" s="507"/>
      <c r="S41" s="508" t="s">
        <v>138</v>
      </c>
      <c r="T41" s="535"/>
      <c r="U41" s="535"/>
      <c r="V41" s="535"/>
      <c r="W41" s="535"/>
      <c r="X41" s="507" t="s">
        <v>6</v>
      </c>
      <c r="Y41" s="507"/>
      <c r="AA41"/>
    </row>
    <row r="42" spans="1:31" ht="20.100000000000001" hidden="1" customHeight="1">
      <c r="B42" s="531"/>
      <c r="C42" s="531"/>
      <c r="D42" s="531"/>
      <c r="E42" s="507" t="s">
        <v>1</v>
      </c>
      <c r="F42" s="507" t="s">
        <v>324</v>
      </c>
      <c r="G42" s="507" t="s">
        <v>2</v>
      </c>
      <c r="H42" s="529" t="str">
        <f>H8</f>
        <v>年齢</v>
      </c>
      <c r="I42" s="529" t="s">
        <v>4</v>
      </c>
      <c r="J42" s="540" t="s">
        <v>140</v>
      </c>
      <c r="K42" s="507" t="s">
        <v>5</v>
      </c>
      <c r="L42" s="533"/>
      <c r="M42" s="520"/>
      <c r="N42" s="533"/>
      <c r="O42" s="520"/>
      <c r="P42" s="524" t="s">
        <v>541</v>
      </c>
      <c r="Q42" s="524" t="s">
        <v>509</v>
      </c>
      <c r="R42" s="524" t="s">
        <v>510</v>
      </c>
      <c r="S42" s="524" t="s">
        <v>133</v>
      </c>
      <c r="T42" s="524" t="s">
        <v>134</v>
      </c>
      <c r="U42" s="524" t="s">
        <v>135</v>
      </c>
      <c r="V42" s="524" t="s">
        <v>136</v>
      </c>
      <c r="W42" s="529" t="s">
        <v>137</v>
      </c>
      <c r="X42" s="507"/>
      <c r="Y42" s="507"/>
      <c r="AA42"/>
    </row>
    <row r="43" spans="1:31" ht="80.099999999999994" hidden="1" customHeight="1" thickBot="1">
      <c r="B43" s="530"/>
      <c r="C43" s="530"/>
      <c r="D43" s="530"/>
      <c r="E43" s="526"/>
      <c r="F43" s="526"/>
      <c r="G43" s="526"/>
      <c r="H43" s="530"/>
      <c r="I43" s="530"/>
      <c r="J43" s="526"/>
      <c r="K43" s="526"/>
      <c r="L43" s="534"/>
      <c r="M43" s="521"/>
      <c r="N43" s="534"/>
      <c r="O43" s="521"/>
      <c r="P43" s="525"/>
      <c r="Q43" s="525"/>
      <c r="R43" s="525"/>
      <c r="S43" s="525"/>
      <c r="T43" s="525"/>
      <c r="U43" s="525"/>
      <c r="V43" s="525"/>
      <c r="W43" s="530"/>
      <c r="X43" s="526"/>
      <c r="Y43" s="526"/>
      <c r="AA43" s="237" t="str">
        <f>AA9</f>
        <v>研修生数</v>
      </c>
      <c r="AB43" s="237" t="str">
        <f>AB9</f>
        <v>TRで資材費受領済</v>
      </c>
      <c r="AC43" s="237" t="str">
        <f>AC9</f>
        <v>"研修生の減"になった</v>
      </c>
      <c r="AD43" s="237" t="str">
        <f>AD9</f>
        <v>資材費対象の人数</v>
      </c>
    </row>
    <row r="44" spans="1:31" ht="20.100000000000001" hidden="1" customHeight="1" thickTop="1">
      <c r="B44" s="536" t="str">
        <f>'2-2(基本)'!B10</f>
        <v>ＴＲ</v>
      </c>
      <c r="C44" s="49">
        <v>21</v>
      </c>
      <c r="D44" s="74" t="str">
        <f>IF(E44="","","06")</f>
        <v/>
      </c>
      <c r="E44" s="68"/>
      <c r="F44" s="68"/>
      <c r="G44" s="361"/>
      <c r="H44" s="50" t="str">
        <f>IF(OR(G44="",リスト!$G$27=""),"",DATEDIF(G44,リスト!$G$27,"Y"))</f>
        <v/>
      </c>
      <c r="I44" s="65"/>
      <c r="J44" s="361"/>
      <c r="K44" s="65"/>
      <c r="L44" s="71"/>
      <c r="M44" s="71"/>
      <c r="N44" s="200"/>
      <c r="O44" s="200"/>
      <c r="P44" s="31"/>
      <c r="Q44" s="32"/>
      <c r="R44" s="32"/>
      <c r="S44" s="65"/>
      <c r="T44" s="31"/>
      <c r="U44" s="31"/>
      <c r="V44" s="31"/>
      <c r="W44" s="31"/>
      <c r="X44" s="527"/>
      <c r="Y44" s="527"/>
      <c r="AA44" s="233">
        <f t="shared" ref="AA44:AA63" si="3">IF(E44&lt;&gt;"",1,0)</f>
        <v>0</v>
      </c>
      <c r="AB44" s="236"/>
      <c r="AC44" s="233">
        <f>'2-3(詳細)'!Z42</f>
        <v>0</v>
      </c>
      <c r="AD44" s="234">
        <f>AA44-AC44</f>
        <v>0</v>
      </c>
    </row>
    <row r="45" spans="1:31" ht="20.100000000000001" hidden="1" customHeight="1">
      <c r="B45" s="536"/>
      <c r="C45" s="54">
        <v>22</v>
      </c>
      <c r="D45" s="39" t="str">
        <f>IF(E45="","","07")</f>
        <v/>
      </c>
      <c r="E45" s="70"/>
      <c r="F45" s="70"/>
      <c r="G45" s="362"/>
      <c r="H45" s="36" t="str">
        <f>IF(OR(G45="",リスト!$G$27=""),"",DATEDIF(G45,リスト!$G$27,"Y"))</f>
        <v/>
      </c>
      <c r="I45" s="66"/>
      <c r="J45" s="362"/>
      <c r="K45" s="66"/>
      <c r="L45" s="71"/>
      <c r="M45" s="73"/>
      <c r="N45" s="201"/>
      <c r="O45" s="201"/>
      <c r="P45" s="122"/>
      <c r="Q45" s="35"/>
      <c r="R45" s="35"/>
      <c r="S45" s="66"/>
      <c r="T45" s="122"/>
      <c r="U45" s="122"/>
      <c r="V45" s="122"/>
      <c r="W45" s="122"/>
      <c r="X45" s="523"/>
      <c r="Y45" s="523"/>
      <c r="AA45" s="54">
        <f t="shared" si="3"/>
        <v>0</v>
      </c>
      <c r="AC45" s="54">
        <f>'2-3(詳細)'!Z43</f>
        <v>0</v>
      </c>
      <c r="AD45" s="231">
        <f t="shared" ref="AD45:AD53" si="4">AA45-AC45</f>
        <v>0</v>
      </c>
    </row>
    <row r="46" spans="1:31" ht="20.100000000000001" hidden="1" customHeight="1">
      <c r="B46" s="536"/>
      <c r="C46" s="54">
        <v>23</v>
      </c>
      <c r="D46" s="39" t="str">
        <f>IF(E46="","","08")</f>
        <v/>
      </c>
      <c r="E46" s="70"/>
      <c r="F46" s="70"/>
      <c r="G46" s="362"/>
      <c r="H46" s="36" t="str">
        <f>IF(OR(G46="",リスト!$G$27=""),"",DATEDIF(G46,リスト!$G$27,"Y"))</f>
        <v/>
      </c>
      <c r="I46" s="66"/>
      <c r="J46" s="362"/>
      <c r="K46" s="66"/>
      <c r="L46" s="71"/>
      <c r="M46" s="73"/>
      <c r="N46" s="201"/>
      <c r="O46" s="201"/>
      <c r="P46" s="122"/>
      <c r="Q46" s="35"/>
      <c r="R46" s="35"/>
      <c r="S46" s="66"/>
      <c r="T46" s="122"/>
      <c r="U46" s="122"/>
      <c r="V46" s="122"/>
      <c r="W46" s="122"/>
      <c r="X46" s="523"/>
      <c r="Y46" s="523"/>
      <c r="AA46" s="54">
        <f t="shared" si="3"/>
        <v>0</v>
      </c>
      <c r="AC46" s="54">
        <f>'2-3(詳細)'!Z44</f>
        <v>0</v>
      </c>
      <c r="AD46" s="231">
        <f t="shared" si="4"/>
        <v>0</v>
      </c>
    </row>
    <row r="47" spans="1:31" ht="20.100000000000001" hidden="1" customHeight="1">
      <c r="B47" s="536"/>
      <c r="C47" s="54">
        <v>24</v>
      </c>
      <c r="D47" s="39" t="str">
        <f>IF(E47="","","09")</f>
        <v/>
      </c>
      <c r="E47" s="70"/>
      <c r="F47" s="70"/>
      <c r="G47" s="362"/>
      <c r="H47" s="36" t="str">
        <f>IF(OR(G47="",リスト!$G$27=""),"",DATEDIF(G47,リスト!$G$27,"Y"))</f>
        <v/>
      </c>
      <c r="I47" s="66"/>
      <c r="J47" s="362"/>
      <c r="K47" s="66"/>
      <c r="L47" s="71"/>
      <c r="M47" s="73"/>
      <c r="N47" s="201"/>
      <c r="O47" s="201"/>
      <c r="P47" s="122"/>
      <c r="Q47" s="35"/>
      <c r="R47" s="35"/>
      <c r="S47" s="66"/>
      <c r="T47" s="122"/>
      <c r="U47" s="122"/>
      <c r="V47" s="122"/>
      <c r="W47" s="122"/>
      <c r="X47" s="523"/>
      <c r="Y47" s="523"/>
      <c r="AA47" s="54">
        <f t="shared" si="3"/>
        <v>0</v>
      </c>
      <c r="AC47" s="54">
        <f>'2-3(詳細)'!Z45</f>
        <v>0</v>
      </c>
      <c r="AD47" s="231">
        <f t="shared" si="4"/>
        <v>0</v>
      </c>
    </row>
    <row r="48" spans="1:31" ht="20.100000000000001" hidden="1" customHeight="1" thickBot="1">
      <c r="B48" s="537"/>
      <c r="C48" s="52">
        <v>25</v>
      </c>
      <c r="D48" s="75" t="str">
        <f>IF(E48="","","10")</f>
        <v/>
      </c>
      <c r="E48" s="69"/>
      <c r="F48" s="69"/>
      <c r="G48" s="363"/>
      <c r="H48" s="53" t="str">
        <f>IF(OR(G48="",リスト!$G$27=""),"",DATEDIF(G48,リスト!$G$27,"Y"))</f>
        <v/>
      </c>
      <c r="I48" s="67"/>
      <c r="J48" s="363"/>
      <c r="K48" s="67"/>
      <c r="L48" s="71"/>
      <c r="M48" s="72"/>
      <c r="N48" s="202"/>
      <c r="O48" s="203"/>
      <c r="P48" s="33"/>
      <c r="Q48" s="34"/>
      <c r="R48" s="34"/>
      <c r="S48" s="67"/>
      <c r="T48" s="33"/>
      <c r="U48" s="33"/>
      <c r="V48" s="33"/>
      <c r="W48" s="33"/>
      <c r="X48" s="528"/>
      <c r="Y48" s="528"/>
      <c r="AA48" s="95">
        <f t="shared" si="3"/>
        <v>0</v>
      </c>
      <c r="AC48" s="95">
        <f>'2-3(詳細)'!Z46</f>
        <v>0</v>
      </c>
      <c r="AD48" s="232">
        <f t="shared" si="4"/>
        <v>0</v>
      </c>
      <c r="AE48" t="str">
        <f>AE14</f>
        <v>（資材費はTR受も除く）</v>
      </c>
    </row>
    <row r="49" spans="1:31" ht="20.100000000000001" hidden="1" customHeight="1" thickTop="1">
      <c r="B49" s="531" t="s">
        <v>469</v>
      </c>
      <c r="C49" s="49">
        <v>26</v>
      </c>
      <c r="D49" s="74" t="str">
        <f>IF(E49="","","06")</f>
        <v/>
      </c>
      <c r="E49" s="68"/>
      <c r="F49" s="68"/>
      <c r="G49" s="361"/>
      <c r="H49" s="50" t="str">
        <f>IF(OR(G49="",リスト!$G$27=""),"",DATEDIF(G49,リスト!$G$27,"Y"))</f>
        <v/>
      </c>
      <c r="I49" s="65"/>
      <c r="J49" s="361"/>
      <c r="K49" s="65"/>
      <c r="L49" s="169"/>
      <c r="M49" s="200"/>
      <c r="N49" s="169"/>
      <c r="O49" s="71"/>
      <c r="P49" s="190"/>
      <c r="Q49" s="32"/>
      <c r="R49" s="32"/>
      <c r="S49" s="65"/>
      <c r="T49" s="65"/>
      <c r="U49" s="65"/>
      <c r="V49" s="65"/>
      <c r="W49" s="65"/>
      <c r="X49" s="527"/>
      <c r="Y49" s="527"/>
      <c r="AA49" s="233">
        <f t="shared" si="3"/>
        <v>0</v>
      </c>
      <c r="AB49" s="233">
        <f>IF(O49&lt;&gt;"",1,0)</f>
        <v>0</v>
      </c>
      <c r="AC49" s="233">
        <f>'2-3(詳細)'!Z47</f>
        <v>0</v>
      </c>
      <c r="AD49" s="234">
        <f>AA49-AC49</f>
        <v>0</v>
      </c>
      <c r="AE49" s="234">
        <f>AA49-AB49-IF(AB49=0,AC49,0)</f>
        <v>0</v>
      </c>
    </row>
    <row r="50" spans="1:31" ht="20.100000000000001" hidden="1" customHeight="1">
      <c r="B50" s="531"/>
      <c r="C50" s="54">
        <v>27</v>
      </c>
      <c r="D50" s="39" t="str">
        <f>IF(E50="","","07")</f>
        <v/>
      </c>
      <c r="E50" s="70"/>
      <c r="F50" s="70"/>
      <c r="G50" s="361"/>
      <c r="H50" s="36" t="str">
        <f>IF(OR(G50="",リスト!$G$27=""),"",DATEDIF(G50,リスト!$G$27,"Y"))</f>
        <v/>
      </c>
      <c r="I50" s="66"/>
      <c r="J50" s="361"/>
      <c r="K50" s="66"/>
      <c r="L50" s="71"/>
      <c r="M50" s="201"/>
      <c r="N50" s="71"/>
      <c r="O50" s="73"/>
      <c r="P50" s="65"/>
      <c r="Q50" s="35"/>
      <c r="R50" s="35"/>
      <c r="S50" s="65"/>
      <c r="T50" s="65"/>
      <c r="U50" s="65"/>
      <c r="V50" s="65"/>
      <c r="W50" s="65"/>
      <c r="X50" s="523"/>
      <c r="Y50" s="523"/>
      <c r="AA50" s="54">
        <f t="shared" si="3"/>
        <v>0</v>
      </c>
      <c r="AB50" s="54">
        <f>IF(O50&lt;&gt;"",1,0)</f>
        <v>0</v>
      </c>
      <c r="AC50" s="54">
        <f>'2-3(詳細)'!Z48</f>
        <v>0</v>
      </c>
      <c r="AD50" s="231">
        <f t="shared" si="4"/>
        <v>0</v>
      </c>
      <c r="AE50" s="231">
        <f>AA50-AB50-IF(AB50=0,AC50,0)</f>
        <v>0</v>
      </c>
    </row>
    <row r="51" spans="1:31" ht="20.100000000000001" hidden="1" customHeight="1">
      <c r="B51" s="531"/>
      <c r="C51" s="54">
        <v>28</v>
      </c>
      <c r="D51" s="39" t="str">
        <f>IF(E51="","","08")</f>
        <v/>
      </c>
      <c r="E51" s="70"/>
      <c r="F51" s="70"/>
      <c r="G51" s="362"/>
      <c r="H51" s="36" t="str">
        <f>IF(OR(G51="",リスト!$G$27=""),"",DATEDIF(G51,リスト!$G$27,"Y"))</f>
        <v/>
      </c>
      <c r="I51" s="66"/>
      <c r="J51" s="362"/>
      <c r="K51" s="66"/>
      <c r="L51" s="71"/>
      <c r="M51" s="201"/>
      <c r="N51" s="71"/>
      <c r="O51" s="73"/>
      <c r="P51" s="65"/>
      <c r="Q51" s="35"/>
      <c r="R51" s="35"/>
      <c r="S51" s="66"/>
      <c r="T51" s="66"/>
      <c r="U51" s="66"/>
      <c r="V51" s="66"/>
      <c r="W51" s="66"/>
      <c r="X51" s="523"/>
      <c r="Y51" s="523"/>
      <c r="AA51" s="54">
        <f t="shared" si="3"/>
        <v>0</v>
      </c>
      <c r="AB51" s="54">
        <f>IF(O51&lt;&gt;"",1,0)</f>
        <v>0</v>
      </c>
      <c r="AC51" s="54">
        <f>'2-3(詳細)'!Z49</f>
        <v>0</v>
      </c>
      <c r="AD51" s="231">
        <f t="shared" si="4"/>
        <v>0</v>
      </c>
      <c r="AE51" s="231">
        <f>AA51-AB51-IF(AB51=0,AC51,0)</f>
        <v>0</v>
      </c>
    </row>
    <row r="52" spans="1:31" ht="20.100000000000001" hidden="1" customHeight="1">
      <c r="B52" s="531"/>
      <c r="C52" s="54">
        <v>29</v>
      </c>
      <c r="D52" s="39" t="str">
        <f>IF(E52="","","09")</f>
        <v/>
      </c>
      <c r="E52" s="70"/>
      <c r="F52" s="70"/>
      <c r="G52" s="362"/>
      <c r="H52" s="36" t="str">
        <f>IF(OR(G52="",リスト!$G$27=""),"",DATEDIF(G52,リスト!$G$27,"Y"))</f>
        <v/>
      </c>
      <c r="I52" s="66"/>
      <c r="J52" s="362"/>
      <c r="K52" s="66"/>
      <c r="L52" s="71"/>
      <c r="M52" s="201"/>
      <c r="N52" s="71"/>
      <c r="O52" s="73"/>
      <c r="P52" s="65"/>
      <c r="Q52" s="35"/>
      <c r="R52" s="35"/>
      <c r="S52" s="66"/>
      <c r="T52" s="66"/>
      <c r="U52" s="66"/>
      <c r="V52" s="66"/>
      <c r="W52" s="66"/>
      <c r="X52" s="523"/>
      <c r="Y52" s="523"/>
      <c r="AA52" s="54">
        <f t="shared" si="3"/>
        <v>0</v>
      </c>
      <c r="AB52" s="54">
        <f>IF(O52&lt;&gt;"",1,0)</f>
        <v>0</v>
      </c>
      <c r="AC52" s="54">
        <f>'2-3(詳細)'!Z50</f>
        <v>0</v>
      </c>
      <c r="AD52" s="231">
        <f t="shared" si="4"/>
        <v>0</v>
      </c>
      <c r="AE52" s="231">
        <f>AA52-AB52-IF(AB52=0,AC52,0)</f>
        <v>0</v>
      </c>
    </row>
    <row r="53" spans="1:31" ht="20.100000000000001" hidden="1" customHeight="1" thickBot="1">
      <c r="B53" s="530"/>
      <c r="C53" s="52">
        <v>30</v>
      </c>
      <c r="D53" s="75" t="str">
        <f>IF(E53="","","10")</f>
        <v/>
      </c>
      <c r="E53" s="69"/>
      <c r="F53" s="69"/>
      <c r="G53" s="363"/>
      <c r="H53" s="53" t="str">
        <f>IF(OR(G53="",リスト!$G$27=""),"",DATEDIF(G53,リスト!$G$27,"Y"))</f>
        <v/>
      </c>
      <c r="I53" s="67"/>
      <c r="J53" s="363"/>
      <c r="K53" s="67"/>
      <c r="L53" s="217"/>
      <c r="M53" s="203"/>
      <c r="N53" s="170"/>
      <c r="O53" s="72"/>
      <c r="P53" s="191"/>
      <c r="Q53" s="34"/>
      <c r="R53" s="34"/>
      <c r="S53" s="67"/>
      <c r="T53" s="67"/>
      <c r="U53" s="67"/>
      <c r="V53" s="67"/>
      <c r="W53" s="67"/>
      <c r="X53" s="528"/>
      <c r="Y53" s="528"/>
      <c r="AA53" s="95">
        <f t="shared" si="3"/>
        <v>0</v>
      </c>
      <c r="AB53" s="95">
        <f>IF(O53&lt;&gt;"",1,0)</f>
        <v>0</v>
      </c>
      <c r="AC53" s="95">
        <f>'2-3(詳細)'!Z51</f>
        <v>0</v>
      </c>
      <c r="AD53" s="232">
        <f t="shared" si="4"/>
        <v>0</v>
      </c>
      <c r="AE53" s="235">
        <f>AA53-AB53-IF(AB53=0,AC53,0)</f>
        <v>0</v>
      </c>
    </row>
    <row r="54" spans="1:31" ht="20.100000000000001" hidden="1" customHeight="1" thickTop="1">
      <c r="B54" s="531" t="s">
        <v>470</v>
      </c>
      <c r="C54" s="49">
        <v>31</v>
      </c>
      <c r="D54" s="74" t="str">
        <f>IF(E54="","","06")</f>
        <v/>
      </c>
      <c r="E54" s="68"/>
      <c r="F54" s="68"/>
      <c r="G54" s="361"/>
      <c r="H54" s="50" t="str">
        <f>IF(OR(G54="",リスト!$G$27=""),"",DATEDIF(G54,リスト!$G$27,"Y"))</f>
        <v/>
      </c>
      <c r="I54" s="65"/>
      <c r="J54" s="211"/>
      <c r="K54" s="31"/>
      <c r="L54" s="71"/>
      <c r="M54" s="200"/>
      <c r="N54" s="210"/>
      <c r="O54" s="200"/>
      <c r="P54" s="31"/>
      <c r="Q54" s="194"/>
      <c r="R54" s="32"/>
      <c r="S54" s="65"/>
      <c r="T54" s="65"/>
      <c r="U54" s="65"/>
      <c r="V54" s="65"/>
      <c r="W54" s="65"/>
      <c r="X54" s="527"/>
      <c r="Y54" s="527"/>
      <c r="AA54" s="233">
        <f t="shared" si="3"/>
        <v>0</v>
      </c>
      <c r="AB54" s="236"/>
      <c r="AC54" s="233">
        <f>'2-3(詳細)'!Z52</f>
        <v>0</v>
      </c>
      <c r="AD54" s="234">
        <f t="shared" ref="AD54:AD63" si="5">AA54-AC54</f>
        <v>0</v>
      </c>
    </row>
    <row r="55" spans="1:31" ht="20.100000000000001" hidden="1" customHeight="1">
      <c r="B55" s="531"/>
      <c r="C55" s="54">
        <v>32</v>
      </c>
      <c r="D55" s="39" t="str">
        <f>IF(E55="","","07")</f>
        <v/>
      </c>
      <c r="E55" s="70"/>
      <c r="F55" s="70"/>
      <c r="G55" s="362"/>
      <c r="H55" s="36" t="str">
        <f>IF(OR(G55="",リスト!$G$27=""),"",DATEDIF(G55,リスト!$G$27,"Y"))</f>
        <v/>
      </c>
      <c r="I55" s="66"/>
      <c r="J55" s="212"/>
      <c r="K55" s="122"/>
      <c r="L55" s="71"/>
      <c r="M55" s="201"/>
      <c r="N55" s="201"/>
      <c r="O55" s="201"/>
      <c r="P55" s="122"/>
      <c r="Q55" s="195"/>
      <c r="R55" s="35"/>
      <c r="S55" s="66"/>
      <c r="T55" s="66"/>
      <c r="U55" s="66"/>
      <c r="V55" s="66"/>
      <c r="W55" s="66"/>
      <c r="X55" s="523"/>
      <c r="Y55" s="523"/>
      <c r="AA55" s="54">
        <f t="shared" si="3"/>
        <v>0</v>
      </c>
      <c r="AC55" s="54">
        <f>'2-3(詳細)'!Z53</f>
        <v>0</v>
      </c>
      <c r="AD55" s="231">
        <f t="shared" si="5"/>
        <v>0</v>
      </c>
    </row>
    <row r="56" spans="1:31" ht="20.100000000000001" hidden="1" customHeight="1">
      <c r="B56" s="531"/>
      <c r="C56" s="54">
        <v>33</v>
      </c>
      <c r="D56" s="39" t="str">
        <f>IF(E56="","","08")</f>
        <v/>
      </c>
      <c r="E56" s="70"/>
      <c r="F56" s="70"/>
      <c r="G56" s="362"/>
      <c r="H56" s="36" t="str">
        <f>IF(OR(G56="",リスト!$G$27=""),"",DATEDIF(G56,リスト!$G$27,"Y"))</f>
        <v/>
      </c>
      <c r="I56" s="66"/>
      <c r="J56" s="212"/>
      <c r="K56" s="122"/>
      <c r="L56" s="71"/>
      <c r="M56" s="201"/>
      <c r="N56" s="201"/>
      <c r="O56" s="201"/>
      <c r="P56" s="122"/>
      <c r="Q56" s="195"/>
      <c r="R56" s="35"/>
      <c r="S56" s="66"/>
      <c r="T56" s="66"/>
      <c r="U56" s="66"/>
      <c r="V56" s="66"/>
      <c r="W56" s="66"/>
      <c r="X56" s="523"/>
      <c r="Y56" s="523"/>
      <c r="AA56" s="54">
        <f t="shared" si="3"/>
        <v>0</v>
      </c>
      <c r="AC56" s="54">
        <f>'2-3(詳細)'!Z54</f>
        <v>0</v>
      </c>
      <c r="AD56" s="231">
        <f t="shared" si="5"/>
        <v>0</v>
      </c>
    </row>
    <row r="57" spans="1:31" ht="20.100000000000001" hidden="1" customHeight="1">
      <c r="B57" s="531"/>
      <c r="C57" s="54">
        <v>34</v>
      </c>
      <c r="D57" s="39" t="str">
        <f>IF(E57="","","09")</f>
        <v/>
      </c>
      <c r="E57" s="70"/>
      <c r="F57" s="70"/>
      <c r="G57" s="362"/>
      <c r="H57" s="36" t="str">
        <f>IF(OR(G57="",リスト!$G$27=""),"",DATEDIF(G57,リスト!$G$27,"Y"))</f>
        <v/>
      </c>
      <c r="I57" s="66"/>
      <c r="J57" s="212"/>
      <c r="K57" s="122"/>
      <c r="L57" s="71"/>
      <c r="M57" s="201"/>
      <c r="N57" s="201"/>
      <c r="O57" s="201"/>
      <c r="P57" s="122"/>
      <c r="Q57" s="195"/>
      <c r="R57" s="35"/>
      <c r="S57" s="66"/>
      <c r="T57" s="66"/>
      <c r="U57" s="66"/>
      <c r="V57" s="66"/>
      <c r="W57" s="66"/>
      <c r="X57" s="523"/>
      <c r="Y57" s="523"/>
      <c r="AA57" s="54">
        <f t="shared" si="3"/>
        <v>0</v>
      </c>
      <c r="AC57" s="54">
        <f>'2-3(詳細)'!Z55</f>
        <v>0</v>
      </c>
      <c r="AD57" s="231">
        <f t="shared" si="5"/>
        <v>0</v>
      </c>
    </row>
    <row r="58" spans="1:31" ht="20.100000000000001" hidden="1" customHeight="1" thickBot="1">
      <c r="B58" s="530"/>
      <c r="C58" s="52">
        <v>35</v>
      </c>
      <c r="D58" s="75" t="str">
        <f>IF(E58="","","10")</f>
        <v/>
      </c>
      <c r="E58" s="69"/>
      <c r="F58" s="69"/>
      <c r="G58" s="363"/>
      <c r="H58" s="53" t="str">
        <f>IF(OR(G58="",リスト!$G$27=""),"",DATEDIF(G58,リスト!$G$27,"Y"))</f>
        <v/>
      </c>
      <c r="I58" s="67"/>
      <c r="J58" s="213"/>
      <c r="K58" s="33"/>
      <c r="L58" s="170"/>
      <c r="M58" s="203"/>
      <c r="N58" s="202"/>
      <c r="O58" s="203"/>
      <c r="P58" s="33"/>
      <c r="Q58" s="196"/>
      <c r="R58" s="34"/>
      <c r="S58" s="67"/>
      <c r="T58" s="67"/>
      <c r="U58" s="67"/>
      <c r="V58" s="67"/>
      <c r="W58" s="67"/>
      <c r="X58" s="528"/>
      <c r="Y58" s="528"/>
      <c r="AA58" s="95">
        <f t="shared" si="3"/>
        <v>0</v>
      </c>
      <c r="AC58" s="95">
        <f>'2-3(詳細)'!Z56</f>
        <v>0</v>
      </c>
      <c r="AD58" s="232">
        <f t="shared" si="5"/>
        <v>0</v>
      </c>
    </row>
    <row r="59" spans="1:31" ht="20.100000000000001" hidden="1" customHeight="1" thickTop="1">
      <c r="B59" s="531" t="s">
        <v>471</v>
      </c>
      <c r="C59" s="49">
        <v>36</v>
      </c>
      <c r="D59" s="74" t="str">
        <f>IF(E59="","","06")</f>
        <v/>
      </c>
      <c r="E59" s="68"/>
      <c r="F59" s="68"/>
      <c r="G59" s="361"/>
      <c r="H59" s="50" t="str">
        <f>IF(OR(G59="",リスト!$G$27=""),"",DATEDIF(G59,リスト!$G$27,"Y"))</f>
        <v/>
      </c>
      <c r="I59" s="65"/>
      <c r="J59" s="211"/>
      <c r="K59" s="31"/>
      <c r="L59" s="169"/>
      <c r="M59" s="200"/>
      <c r="N59" s="210"/>
      <c r="O59" s="200"/>
      <c r="P59" s="31"/>
      <c r="Q59" s="195"/>
      <c r="R59" s="195"/>
      <c r="S59" s="65"/>
      <c r="T59" s="65"/>
      <c r="U59" s="65"/>
      <c r="V59" s="65"/>
      <c r="W59" s="65"/>
      <c r="X59" s="527"/>
      <c r="Y59" s="527"/>
      <c r="AA59" s="233">
        <f t="shared" si="3"/>
        <v>0</v>
      </c>
      <c r="AC59" s="233">
        <f>'2-3(詳細)'!Z57</f>
        <v>0</v>
      </c>
      <c r="AD59" s="234">
        <f t="shared" si="5"/>
        <v>0</v>
      </c>
    </row>
    <row r="60" spans="1:31" ht="20.100000000000001" hidden="1" customHeight="1">
      <c r="B60" s="531"/>
      <c r="C60" s="54">
        <v>37</v>
      </c>
      <c r="D60" s="39" t="str">
        <f>IF(E60="","","07")</f>
        <v/>
      </c>
      <c r="E60" s="70"/>
      <c r="F60" s="70"/>
      <c r="G60" s="362"/>
      <c r="H60" s="36" t="str">
        <f>IF(OR(G60="",リスト!$G$27=""),"",DATEDIF(G60,リスト!$G$27,"Y"))</f>
        <v/>
      </c>
      <c r="I60" s="66"/>
      <c r="J60" s="212"/>
      <c r="K60" s="122"/>
      <c r="L60" s="71"/>
      <c r="M60" s="201"/>
      <c r="N60" s="201"/>
      <c r="O60" s="201"/>
      <c r="P60" s="122"/>
      <c r="Q60" s="195"/>
      <c r="R60" s="195"/>
      <c r="S60" s="66"/>
      <c r="T60" s="66"/>
      <c r="U60" s="66"/>
      <c r="V60" s="66"/>
      <c r="W60" s="66"/>
      <c r="X60" s="523"/>
      <c r="Y60" s="523"/>
      <c r="AA60" s="54">
        <f t="shared" si="3"/>
        <v>0</v>
      </c>
      <c r="AC60" s="54">
        <f>'2-3(詳細)'!Z58</f>
        <v>0</v>
      </c>
      <c r="AD60" s="231">
        <f t="shared" si="5"/>
        <v>0</v>
      </c>
    </row>
    <row r="61" spans="1:31" ht="20.100000000000001" hidden="1" customHeight="1">
      <c r="B61" s="531"/>
      <c r="C61" s="54">
        <v>38</v>
      </c>
      <c r="D61" s="39" t="str">
        <f>IF(E61="","","08")</f>
        <v/>
      </c>
      <c r="E61" s="70"/>
      <c r="F61" s="70"/>
      <c r="G61" s="362"/>
      <c r="H61" s="36" t="str">
        <f>IF(OR(G61="",リスト!$G$27=""),"",DATEDIF(G61,リスト!$G$27,"Y"))</f>
        <v/>
      </c>
      <c r="I61" s="66"/>
      <c r="J61" s="212"/>
      <c r="K61" s="122"/>
      <c r="L61" s="71"/>
      <c r="M61" s="201"/>
      <c r="N61" s="201"/>
      <c r="O61" s="201"/>
      <c r="P61" s="122"/>
      <c r="Q61" s="195"/>
      <c r="R61" s="195"/>
      <c r="S61" s="66"/>
      <c r="T61" s="66"/>
      <c r="U61" s="66"/>
      <c r="V61" s="66"/>
      <c r="W61" s="66"/>
      <c r="X61" s="523"/>
      <c r="Y61" s="523"/>
      <c r="AA61" s="54">
        <f t="shared" si="3"/>
        <v>0</v>
      </c>
      <c r="AC61" s="54">
        <f>'2-3(詳細)'!Z59</f>
        <v>0</v>
      </c>
      <c r="AD61" s="231">
        <f t="shared" si="5"/>
        <v>0</v>
      </c>
    </row>
    <row r="62" spans="1:31" ht="20.100000000000001" hidden="1" customHeight="1">
      <c r="B62" s="531"/>
      <c r="C62" s="54">
        <v>39</v>
      </c>
      <c r="D62" s="39" t="str">
        <f>IF(E62="","","09")</f>
        <v/>
      </c>
      <c r="E62" s="70"/>
      <c r="F62" s="70"/>
      <c r="G62" s="362"/>
      <c r="H62" s="36" t="str">
        <f>IF(OR(G62="",リスト!$G$27=""),"",DATEDIF(G62,リスト!$G$27,"Y"))</f>
        <v/>
      </c>
      <c r="I62" s="66"/>
      <c r="J62" s="212"/>
      <c r="K62" s="122"/>
      <c r="L62" s="71"/>
      <c r="M62" s="201"/>
      <c r="N62" s="201"/>
      <c r="O62" s="201"/>
      <c r="P62" s="122"/>
      <c r="Q62" s="195"/>
      <c r="R62" s="195"/>
      <c r="S62" s="66"/>
      <c r="T62" s="66"/>
      <c r="U62" s="66"/>
      <c r="V62" s="66"/>
      <c r="W62" s="66"/>
      <c r="X62" s="523"/>
      <c r="Y62" s="523"/>
      <c r="AA62" s="54">
        <f t="shared" si="3"/>
        <v>0</v>
      </c>
      <c r="AC62" s="54">
        <f>'2-3(詳細)'!Z60</f>
        <v>0</v>
      </c>
      <c r="AD62" s="231">
        <f t="shared" si="5"/>
        <v>0</v>
      </c>
    </row>
    <row r="63" spans="1:31" ht="20.100000000000001" hidden="1" customHeight="1">
      <c r="B63" s="539"/>
      <c r="C63" s="54">
        <v>40</v>
      </c>
      <c r="D63" s="39" t="str">
        <f>IF(E63="","","10")</f>
        <v/>
      </c>
      <c r="E63" s="70"/>
      <c r="F63" s="70"/>
      <c r="G63" s="362"/>
      <c r="H63" s="36" t="str">
        <f>IF(OR(G63="",リスト!$G$27=""),"",DATEDIF(G63,リスト!$G$27,"Y"))</f>
        <v/>
      </c>
      <c r="I63" s="66"/>
      <c r="J63" s="212"/>
      <c r="K63" s="122"/>
      <c r="L63" s="71"/>
      <c r="M63" s="201"/>
      <c r="N63" s="201"/>
      <c r="O63" s="201"/>
      <c r="P63" s="122"/>
      <c r="Q63" s="195"/>
      <c r="R63" s="195"/>
      <c r="S63" s="66"/>
      <c r="T63" s="66"/>
      <c r="U63" s="66"/>
      <c r="V63" s="66"/>
      <c r="W63" s="66"/>
      <c r="X63" s="523"/>
      <c r="Y63" s="523"/>
      <c r="AA63" s="54">
        <f t="shared" si="3"/>
        <v>0</v>
      </c>
      <c r="AB63" s="49"/>
      <c r="AC63" s="54">
        <f>'2-3(詳細)'!Z61</f>
        <v>0</v>
      </c>
      <c r="AD63" s="231">
        <f t="shared" si="5"/>
        <v>0</v>
      </c>
    </row>
    <row r="64" spans="1:31" ht="20.100000000000001" hidden="1" customHeight="1">
      <c r="A64" s="51"/>
      <c r="B64" t="str">
        <f>B30</f>
        <v>【年齢】 令和7年4月1日時点で計算されます。（年齢が60歳以上の場合、修了後5年以上就業出来る旨を備考欄に記載下さい）</v>
      </c>
      <c r="C64" s="51"/>
      <c r="D64" s="51"/>
      <c r="E64" s="51"/>
      <c r="F64" s="51"/>
      <c r="G64" s="55"/>
      <c r="H64" s="47"/>
      <c r="I64" s="47"/>
      <c r="J64" s="55"/>
      <c r="K64" s="47"/>
      <c r="L64" s="56"/>
      <c r="M64" s="56"/>
      <c r="N64" s="56"/>
      <c r="O64" s="56"/>
      <c r="P64" s="47"/>
      <c r="Q64" s="57"/>
      <c r="R64" s="57"/>
      <c r="S64" s="47"/>
      <c r="T64" s="47"/>
      <c r="U64" s="47"/>
      <c r="V64" s="47"/>
      <c r="W64" s="47"/>
      <c r="X64" s="58"/>
      <c r="Y64" s="59"/>
      <c r="AA64"/>
    </row>
    <row r="65" spans="1:25" ht="20.100000000000001" hidden="1" customHeight="1">
      <c r="A65" s="51"/>
      <c r="B65" s="116" t="s">
        <v>565</v>
      </c>
      <c r="C65" s="51"/>
      <c r="D65" s="51"/>
      <c r="E65" s="51"/>
      <c r="F65" s="51"/>
      <c r="G65" s="55"/>
      <c r="H65" s="47"/>
      <c r="I65" s="47"/>
      <c r="J65" s="55"/>
      <c r="K65" s="47"/>
      <c r="L65" s="56"/>
      <c r="M65" s="56"/>
      <c r="N65" s="56"/>
      <c r="O65" s="56"/>
      <c r="P65" s="47"/>
      <c r="Q65" s="57"/>
      <c r="R65" s="57"/>
      <c r="S65" s="47"/>
      <c r="T65" s="47"/>
      <c r="U65" s="47"/>
      <c r="V65" s="47"/>
      <c r="W65" s="47"/>
      <c r="X65" s="58"/>
      <c r="Y65" s="58"/>
    </row>
    <row r="66" spans="1:25" ht="20.100000000000001" hidden="1" customHeight="1">
      <c r="B66" s="116" t="s">
        <v>566</v>
      </c>
      <c r="G66" s="41"/>
      <c r="H66" s="41"/>
      <c r="I66" s="41"/>
      <c r="J66" s="41"/>
      <c r="K66" s="41"/>
      <c r="L66" s="41"/>
      <c r="M66" s="41"/>
      <c r="N66" s="41"/>
      <c r="O66" s="41"/>
      <c r="P66" s="41"/>
      <c r="S66" s="41"/>
      <c r="T66" s="41"/>
      <c r="U66" s="41"/>
      <c r="V66" s="41"/>
      <c r="W66" s="41"/>
      <c r="X66" s="41"/>
      <c r="Y66" s="41"/>
    </row>
    <row r="67" spans="1:25" ht="20.100000000000001" hidden="1" customHeight="1">
      <c r="B67" s="116" t="str">
        <f>B33</f>
        <v>【障がい者の方の優先割当】TR研修生で障がい者手帳を所有される方は、その旨を備考に記載ください。</v>
      </c>
      <c r="G67" s="41"/>
      <c r="H67" s="41"/>
      <c r="I67" s="41"/>
      <c r="J67" s="41"/>
      <c r="K67" s="41"/>
      <c r="L67" s="41"/>
      <c r="M67" s="41"/>
      <c r="N67" s="41"/>
      <c r="O67" s="41"/>
      <c r="P67" s="41"/>
      <c r="S67" s="41"/>
      <c r="T67" s="41"/>
      <c r="U67" s="41"/>
      <c r="V67" s="41"/>
      <c r="W67" s="41"/>
      <c r="X67" s="41"/>
      <c r="Y67" s="41"/>
    </row>
    <row r="68" spans="1:25" ht="20.100000000000001" hidden="1" customHeight="1">
      <c r="B68" s="116" t="str">
        <f>B34</f>
        <v>【修了年度】補正事業の場合は以下に置き換えて選択してください。（R4補正⇒R5を選択、R5補正⇒R6を選択、R6補正⇒R7を選択）</v>
      </c>
      <c r="G68" s="41"/>
      <c r="H68" s="41"/>
      <c r="I68" s="41"/>
      <c r="J68" s="41"/>
      <c r="K68" s="41"/>
      <c r="L68" s="41"/>
      <c r="M68" s="41"/>
      <c r="N68" s="41"/>
      <c r="O68" s="41"/>
      <c r="P68" s="41"/>
      <c r="S68" s="41"/>
      <c r="T68" s="41"/>
      <c r="U68" s="41"/>
      <c r="V68" s="41"/>
      <c r="W68" s="41"/>
      <c r="X68" s="41"/>
      <c r="Y68" s="41"/>
    </row>
  </sheetData>
  <sheetProtection algorithmName="SHA-512" hashValue="G5tkZ67QhMwm+ugZPNmsMkwchFVZJN91FmxFERH5qiT0ARbG39IAjFm6dYvm8pI17UfQOedMSTwatvAl3pEtCA==" saltValue="yOWbLiXAZtdjQV+4Adg4hw==" spinCount="100000" sheet="1" objects="1" scenarios="1"/>
  <customSheetViews>
    <customSheetView guid="{76F1C708-D4F6-4FB5-9F5B-3EE58D925F2F}" scale="85" showPageBreaks="1" printArea="1" hiddenColumns="1" view="pageBreakPreview" topLeftCell="A4">
      <selection activeCell="H18" sqref="H18"/>
      <rowBreaks count="1" manualBreakCount="1">
        <brk id="33" max="26" man="1"/>
      </rowBreaks>
      <pageMargins left="0.19685039370078741" right="0.19685039370078741" top="0.78740157480314965" bottom="0.19685039370078741" header="0.39370078740157483" footer="0.19685039370078741"/>
      <printOptions horizontalCentered="1"/>
      <pageSetup paperSize="9" scale="75" orientation="landscape" r:id="rId1"/>
    </customSheetView>
  </customSheetViews>
  <mergeCells count="118">
    <mergeCell ref="X60:Y60"/>
    <mergeCell ref="X61:Y61"/>
    <mergeCell ref="X62:Y62"/>
    <mergeCell ref="X63:Y63"/>
    <mergeCell ref="X53:Y53"/>
    <mergeCell ref="X54:Y54"/>
    <mergeCell ref="X55:Y55"/>
    <mergeCell ref="X56:Y56"/>
    <mergeCell ref="X57:Y57"/>
    <mergeCell ref="X58:Y58"/>
    <mergeCell ref="X47:Y47"/>
    <mergeCell ref="X48:Y48"/>
    <mergeCell ref="X49:Y49"/>
    <mergeCell ref="X50:Y50"/>
    <mergeCell ref="X51:Y51"/>
    <mergeCell ref="X52:Y52"/>
    <mergeCell ref="X59:Y59"/>
    <mergeCell ref="X21:Y21"/>
    <mergeCell ref="X22:Y22"/>
    <mergeCell ref="X23:Y23"/>
    <mergeCell ref="X24:Y24"/>
    <mergeCell ref="X25:Y25"/>
    <mergeCell ref="X26:Y26"/>
    <mergeCell ref="X41:Y43"/>
    <mergeCell ref="X44:Y44"/>
    <mergeCell ref="X45:Y45"/>
    <mergeCell ref="X28:Y28"/>
    <mergeCell ref="X29:Y29"/>
    <mergeCell ref="R39:X39"/>
    <mergeCell ref="P41:R41"/>
    <mergeCell ref="S42:S43"/>
    <mergeCell ref="V42:V43"/>
    <mergeCell ref="R37:Y37"/>
    <mergeCell ref="X46:Y46"/>
    <mergeCell ref="B59:B63"/>
    <mergeCell ref="J42:J43"/>
    <mergeCell ref="B25:B29"/>
    <mergeCell ref="B35:E35"/>
    <mergeCell ref="T42:T43"/>
    <mergeCell ref="B37:G38"/>
    <mergeCell ref="B1:E1"/>
    <mergeCell ref="J7:K7"/>
    <mergeCell ref="E8:E9"/>
    <mergeCell ref="K8:K9"/>
    <mergeCell ref="B7:B9"/>
    <mergeCell ref="D7:D9"/>
    <mergeCell ref="C7:C9"/>
    <mergeCell ref="I8:I9"/>
    <mergeCell ref="J8:J9"/>
    <mergeCell ref="B3:G4"/>
    <mergeCell ref="P42:P43"/>
    <mergeCell ref="Q42:Q43"/>
    <mergeCell ref="R42:R43"/>
    <mergeCell ref="L41:L43"/>
    <mergeCell ref="B49:B53"/>
    <mergeCell ref="B41:B43"/>
    <mergeCell ref="B54:B58"/>
    <mergeCell ref="E42:E43"/>
    <mergeCell ref="F42:F43"/>
    <mergeCell ref="G42:G43"/>
    <mergeCell ref="D41:D43"/>
    <mergeCell ref="C41:C43"/>
    <mergeCell ref="B44:B48"/>
    <mergeCell ref="U42:U43"/>
    <mergeCell ref="J41:K41"/>
    <mergeCell ref="N41:N43"/>
    <mergeCell ref="K42:K43"/>
    <mergeCell ref="S41:W41"/>
    <mergeCell ref="W42:W43"/>
    <mergeCell ref="O41:O43"/>
    <mergeCell ref="I42:I43"/>
    <mergeCell ref="H42:H43"/>
    <mergeCell ref="E41:I41"/>
    <mergeCell ref="B20:B24"/>
    <mergeCell ref="B15:B19"/>
    <mergeCell ref="E7:I7"/>
    <mergeCell ref="F8:F9"/>
    <mergeCell ref="L7:L9"/>
    <mergeCell ref="G8:G9"/>
    <mergeCell ref="H8:H9"/>
    <mergeCell ref="X13:Y13"/>
    <mergeCell ref="S7:W7"/>
    <mergeCell ref="U8:U9"/>
    <mergeCell ref="B10:B14"/>
    <mergeCell ref="N7:N9"/>
    <mergeCell ref="S8:S9"/>
    <mergeCell ref="P8:P9"/>
    <mergeCell ref="Q8:Q9"/>
    <mergeCell ref="P7:R7"/>
    <mergeCell ref="R8:R9"/>
    <mergeCell ref="X17:Y17"/>
    <mergeCell ref="X18:Y18"/>
    <mergeCell ref="X19:Y19"/>
    <mergeCell ref="X20:Y20"/>
    <mergeCell ref="T8:T9"/>
    <mergeCell ref="O7:O9"/>
    <mergeCell ref="R3:Y3"/>
    <mergeCell ref="R4:Y4"/>
    <mergeCell ref="R5:X5"/>
    <mergeCell ref="M7:M9"/>
    <mergeCell ref="M41:M43"/>
    <mergeCell ref="N3:Q3"/>
    <mergeCell ref="N4:Q4"/>
    <mergeCell ref="N5:Q5"/>
    <mergeCell ref="N37:Q37"/>
    <mergeCell ref="N38:Q38"/>
    <mergeCell ref="N39:Q39"/>
    <mergeCell ref="X11:Y11"/>
    <mergeCell ref="V8:V9"/>
    <mergeCell ref="X16:Y16"/>
    <mergeCell ref="X7:Y9"/>
    <mergeCell ref="R38:Y38"/>
    <mergeCell ref="X15:Y15"/>
    <mergeCell ref="X27:Y27"/>
    <mergeCell ref="X14:Y14"/>
    <mergeCell ref="X12:Y12"/>
    <mergeCell ref="X10:Y10"/>
    <mergeCell ref="W8:W9"/>
  </mergeCells>
  <phoneticPr fontId="2"/>
  <conditionalFormatting sqref="M10:M14 M44:M48">
    <cfRule type="expression" dxfId="192" priority="4" stopIfTrue="1">
      <formula>M10=""</formula>
    </cfRule>
  </conditionalFormatting>
  <conditionalFormatting sqref="R3 R4:Y5 D10:D29 H10:H29 R37:R38 R39:Y39 D44:D63 H44:H63">
    <cfRule type="expression" dxfId="191" priority="5" stopIfTrue="1">
      <formula>D3=""</formula>
    </cfRule>
  </conditionalFormatting>
  <conditionalFormatting sqref="S10:S14">
    <cfRule type="containsBlanks" dxfId="190" priority="3">
      <formula>LEN(TRIM(S10))=0</formula>
    </cfRule>
  </conditionalFormatting>
  <conditionalFormatting sqref="S44:S48">
    <cfRule type="containsBlanks" dxfId="189" priority="2">
      <formula>LEN(TRIM(S44))=0</formula>
    </cfRule>
  </conditionalFormatting>
  <conditionalFormatting sqref="X10:Y29 J10:K19 E10:G29 I10:I29 L10:L29 N15:P19 S15:W29 Q20:Q29 R25:R29 J44:K53 E44:G63 I44:I63 L44:L63 X44:Y63 N49:P53 S49:W63 Q54:Q63 R59:R63">
    <cfRule type="expression" dxfId="188" priority="6" stopIfTrue="1">
      <formula>E10=""</formula>
    </cfRule>
  </conditionalFormatting>
  <conditionalFormatting sqref="X10:Y29">
    <cfRule type="expression" dxfId="187" priority="1">
      <formula>AND(G10&lt;&gt;"",H10&gt;=60,X10="")</formula>
    </cfRule>
  </conditionalFormatting>
  <dataValidations xWindow="220" yWindow="542" count="19">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_x000a__x000a_※「研修生の減」となった場合_x000a_　でも氏名は削除しないこと！" sqref="E10:E29 E44:E63" xr:uid="{00000000-0002-0000-0200-000000000000}">
      <formula1>AND(TRIM(E10)=E10,LENB(E10)&lt;=40,E10=DBCS(E10))</formula1>
    </dataValidation>
    <dataValidation imeMode="halfKatakana" allowBlank="1" showInputMessage="1" showErrorMessage="1" sqref="F10:F29 F44:F63" xr:uid="{00000000-0002-0000-0200-000001000000}"/>
    <dataValidation type="list" allowBlank="1" showInputMessage="1" showErrorMessage="1" error="リストから選択してください。" sqref="K44:K53 K10:K19" xr:uid="{00000000-0002-0000-0200-000002000000}">
      <formula1>INDIRECT("リスト!$AA$3:$AA$10")</formula1>
    </dataValidation>
    <dataValidation type="whole" imeMode="disabled" allowBlank="1" showInputMessage="1" showErrorMessage="1" error="TRは林業就業経験が１年未満の方が対象となります。_x000a_経験月数を 0～11 の間で入力してください。" prompt="TRは月数を入力してください。_x000a_0～11まで入力できます。" sqref="L44:L48 L10:L14" xr:uid="{00000000-0002-0000-0200-000003000000}">
      <formula1>0</formula1>
      <formula2>11</formula2>
    </dataValidation>
    <dataValidation type="list" allowBlank="1" showInputMessage="1" showErrorMessage="1" error="リストから選択してください。" sqref="I10:I29 I44:I63" xr:uid="{00000000-0002-0000-0200-000004000000}">
      <formula1>"男,女"</formula1>
    </dataValidation>
    <dataValidation type="list" allowBlank="1" showInputMessage="1" showErrorMessage="1" error="リストから選択してください。" sqref="S15:V29 S49:V63 S10:S14 S44:S48" xr:uid="{00000000-0002-0000-0200-000005000000}">
      <formula1>"○"</formula1>
    </dataValidation>
    <dataValidation type="list" allowBlank="1" showInputMessage="1" showErrorMessage="1" error="リストから選択してください。" prompt="退職金共済は林退共・建退共・中退共・その他の公的な退職金共済に加入している場合、○をつけてください。_x000a_自社で行っている等の公的ではない退職金共済の場合は○をつけないでください。" sqref="W15:W29 W49:W63" xr:uid="{00000000-0002-0000-0200-000006000000}">
      <formula1>"○"</formula1>
    </dataValidation>
    <dataValidation type="list" allowBlank="1" showInputMessage="1" showErrorMessage="1" sqref="O15:O19 O49:O53" xr:uid="{00000000-0002-0000-0200-000007000000}">
      <formula1>"○"</formula1>
    </dataValidation>
    <dataValidation type="whole" imeMode="disabled" allowBlank="1" showInputMessage="1" showErrorMessage="1" error="ＦＷ１は林業就業経験が２年未満の方が対象となります。_x000a_経験月数を 0～23 の間で入力してください。" prompt="FW1は月数を入力してください。_x000a_0～23まで入力できます。" sqref="L49:L53 L15:L19" xr:uid="{00000000-0002-0000-0200-000008000000}">
      <formula1>0</formula1>
      <formula2>23</formula2>
    </dataValidation>
    <dataValidation type="whole" imeMode="disabled" allowBlank="1" showInputMessage="1" showErrorMessage="1" error="経験年数を入力してください。" prompt="FW2とFW3は年数を入力してください。" sqref="L54:L63 L20:L29" xr:uid="{00000000-0002-0000-0200-000009000000}">
      <formula1>0</formula1>
      <formula2>99</formula2>
    </dataValidation>
    <dataValidation type="date" imeMode="disabled" operator="greaterThanOrEqual" allowBlank="1" showInputMessage="1" showErrorMessage="1" error="日付(YYYY/月/日)で入力して下さい。" sqref="G44:G63 G10:G29" xr:uid="{00000000-0002-0000-0200-00000A000000}">
      <formula1>INDIRECT("リスト!G68")</formula1>
    </dataValidation>
    <dataValidation type="list" imeMode="disabled" allowBlank="1" showErrorMessage="1" sqref="N49:N53" xr:uid="{00000000-0002-0000-0200-00000B000000}">
      <formula1>"○"</formula1>
    </dataValidation>
    <dataValidation type="list" allowBlank="1" showInputMessage="1" showErrorMessage="1" error="リストから選択して下さい。" sqref="R25:R29 R59:R63" xr:uid="{00000000-0002-0000-0200-00000C000000}">
      <formula1>INDIRECT("リスト!$C$17:$C$26")</formula1>
    </dataValidation>
    <dataValidation type="date" operator="lessThanOrEqual" allowBlank="1" showInputMessage="1" showErrorMessage="1" error="R7/12/31までの日付を入力してください。" sqref="J10:J14 J44:J48" xr:uid="{00000000-0002-0000-0200-00000D000000}">
      <formula1>INDIRECT("リスト!G75")</formula1>
    </dataValidation>
    <dataValidation type="list" allowBlank="1" showInputMessage="1" showErrorMessage="1" prompt="経営体に常用雇用されている方は、「山間部への定着希望者」には該当しませんので、本項目は空欄にしてください。" sqref="M10:M14 M44:M48" xr:uid="{00000000-0002-0000-0200-00000E000000}">
      <formula1>"○"</formula1>
    </dataValidation>
    <dataValidation allowBlank="1" showInputMessage="1" showErrorMessage="1" prompt="年齢が60歳以上の場合、研修修了後5年以上就業できるか確認のうえ、その旨を備考欄に記載してください。" sqref="X10:Y29" xr:uid="{00000000-0002-0000-0200-00000F000000}"/>
    <dataValidation type="date" operator="lessThanOrEqual" allowBlank="1" showInputMessage="1" showErrorMessage="1" error="R7/4/1までの日付を入力してください。" sqref="J15:J19 J49:J53" xr:uid="{00000000-0002-0000-0200-000010000000}">
      <formula1>INDIRECT("リスト!G74")</formula1>
    </dataValidation>
    <dataValidation type="list" imeMode="disabled" allowBlank="1" showInputMessage="1" showErrorMessage="1" promptTitle="【集合研修不参加の場合の注意事項】" prompt="・FW1の安全講習等に不足がある場合、_x000a_　自費受講する必要があります。_x000a__x000a_・一部の講義のみ不参加とすることは_x000a_　できません。不参加を選択した場合、_x000a_　座学・実習・安全講習等のすべてが_x000a_　不参加となります。_x000a_（開講式、閉講式は参加可能）" sqref="N16:N19" xr:uid="{00000000-0002-0000-0200-000011000000}">
      <formula1>"○"</formula1>
    </dataValidation>
    <dataValidation type="list" imeMode="disabled" allowBlank="1" showInputMessage="1" showErrorMessage="1" promptTitle="【集合研修不参加の場合の注意事項】" prompt="・FW1の安全講習等に不足がある場合、_x000a_　自費受講する必要があります。_x000a__x000a_・一部の講義のみ不参加（免除）とする_x000a_　ことはできません。不参加を選択した場合_x000a_　座学・実習・安全講習等のすべてが_x000a_　不参加となります。_x000a_（開講式、閉講式は参加可能）" sqref="N15" xr:uid="{00000000-0002-0000-0200-000012000000}">
      <formula1>"○"</formula1>
    </dataValidation>
  </dataValidations>
  <hyperlinks>
    <hyperlink ref="B1:E1" location="'2-1(表紙)'!D24" display="様式２－２" xr:uid="{00000000-0004-0000-0200-000000000000}"/>
  </hyperlinks>
  <printOptions horizontalCentered="1"/>
  <pageMargins left="0.19685039370078741" right="0.19685039370078741" top="0.78740157480314965" bottom="0.19685039370078741" header="0.39370078740157483" footer="0.19685039370078741"/>
  <pageSetup paperSize="9" scale="75" orientation="landscape" r:id="rId2"/>
  <rowBreaks count="1" manualBreakCount="1">
    <brk id="34" max="24" man="1"/>
  </rowBreaks>
  <legacyDrawing r:id="rId3"/>
  <extLst>
    <ext xmlns:x14="http://schemas.microsoft.com/office/spreadsheetml/2009/9/main" uri="{CCE6A557-97BC-4b89-ADB6-D9C93CAAB3DF}">
      <x14:dataValidations xmlns:xm="http://schemas.microsoft.com/office/excel/2006/main" xWindow="220" yWindow="542" count="3">
        <x14:dataValidation type="list" allowBlank="1" showInputMessage="1" showErrorMessage="1" error="リストから選択して下さい。" xr:uid="{00000000-0002-0000-0200-000013000000}">
          <x14:formula1>
            <xm:f>リスト!$C$30:$C$33</xm:f>
          </x14:formula1>
          <xm:sqref>P15:P19 P49:P53</xm:sqref>
        </x14:dataValidation>
        <x14:dataValidation type="list" allowBlank="1" showInputMessage="1" showErrorMessage="1" error="リストから選択して下さい。" xr:uid="{00000000-0002-0000-0200-000014000000}">
          <x14:formula1>
            <xm:f>リスト!$C$3:$C$6</xm:f>
          </x14:formula1>
          <xm:sqref>Q25:Q29 Q59:Q63</xm:sqref>
        </x14:dataValidation>
        <x14:dataValidation type="list" allowBlank="1" showInputMessage="1" showErrorMessage="1" error="リストから選択して下さい。" xr:uid="{00000000-0002-0000-0200-000015000000}">
          <x14:formula1>
            <xm:f>リスト!$C$5:$C$8</xm:f>
          </x14:formula1>
          <xm:sqref>Q54:Q58 Q20:Q24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theme="5"/>
    <pageSetUpPr fitToPage="1"/>
  </sheetPr>
  <dimension ref="B1:M34"/>
  <sheetViews>
    <sheetView view="pageBreakPreview" zoomScaleNormal="100" zoomScaleSheetLayoutView="100" workbookViewId="0">
      <selection activeCell="E17" sqref="E17:F17"/>
    </sheetView>
  </sheetViews>
  <sheetFormatPr defaultColWidth="9" defaultRowHeight="13.5" customHeight="1"/>
  <cols>
    <col min="1" max="1" width="2.6640625" customWidth="1"/>
    <col min="2" max="2" width="16.77734375" bestFit="1" customWidth="1"/>
    <col min="3" max="3" width="40.6640625" customWidth="1"/>
    <col min="4" max="4" width="10.6640625" customWidth="1"/>
    <col min="5" max="5" width="40.6640625" customWidth="1"/>
    <col min="6" max="6" width="5.6640625" customWidth="1"/>
    <col min="7" max="11" width="9" customWidth="1"/>
    <col min="12" max="13" width="9" style="59" customWidth="1"/>
    <col min="14" max="17" width="9" customWidth="1"/>
  </cols>
  <sheetData>
    <row r="1" spans="2:13" ht="20.100000000000001" customHeight="1">
      <c r="B1" s="39" t="s">
        <v>385</v>
      </c>
      <c r="C1" t="str">
        <f>'2-2(基本)'!F1</f>
        <v>R7緑</v>
      </c>
      <c r="D1" s="183"/>
      <c r="E1" s="37" t="str">
        <f>IF('2-1(表紙)'!$J$3="","提出区分",'2-1(表紙)'!$J$3)</f>
        <v>提出区分</v>
      </c>
      <c r="F1" s="59"/>
      <c r="G1" s="59"/>
      <c r="L1"/>
      <c r="M1"/>
    </row>
    <row r="2" spans="2:13" ht="20.100000000000001" customHeight="1"/>
    <row r="3" spans="2:13" ht="20.100000000000001" customHeight="1">
      <c r="B3" s="542" t="s">
        <v>411</v>
      </c>
      <c r="C3" s="543"/>
      <c r="D3" s="240" t="s">
        <v>10</v>
      </c>
      <c r="E3" s="516" t="str">
        <f>IF('2-1(表紙)'!$I$15="","",'2-1(表紙)'!$I$15)</f>
        <v/>
      </c>
      <c r="F3" s="518"/>
      <c r="G3" s="59"/>
      <c r="H3" s="59"/>
      <c r="L3"/>
      <c r="M3"/>
    </row>
    <row r="4" spans="2:13" ht="20.100000000000001" customHeight="1">
      <c r="B4" s="542"/>
      <c r="C4" s="543"/>
      <c r="D4" s="240" t="s">
        <v>255</v>
      </c>
      <c r="E4" s="516" t="str">
        <f>IF('2-1(表紙)'!$J$15="","",'2-1(表紙)'!$J$15)</f>
        <v/>
      </c>
      <c r="F4" s="518"/>
      <c r="G4" s="59"/>
      <c r="H4" s="59"/>
      <c r="I4" s="113"/>
      <c r="J4" s="47"/>
      <c r="L4"/>
      <c r="M4"/>
    </row>
    <row r="5" spans="2:13" ht="20.100000000000001" customHeight="1">
      <c r="B5" s="128"/>
      <c r="C5" s="128"/>
      <c r="D5" s="240" t="s">
        <v>592</v>
      </c>
      <c r="E5" s="240" t="str">
        <f>IF('2-1(表紙)'!$H$10="","",'2-1(表紙)'!$H$10)</f>
        <v/>
      </c>
      <c r="F5" s="225" t="str">
        <f>IF('2-1(表紙)'!$K$15="","",'2-1(表紙)'!$K$15)</f>
        <v/>
      </c>
      <c r="G5" s="59"/>
      <c r="H5" s="59"/>
      <c r="I5" s="113"/>
      <c r="J5" s="113"/>
      <c r="L5"/>
      <c r="M5"/>
    </row>
    <row r="6" spans="2:13" ht="20.100000000000001" customHeight="1">
      <c r="B6" s="184"/>
      <c r="J6" s="48"/>
      <c r="K6" s="48"/>
      <c r="L6" s="60"/>
    </row>
    <row r="7" spans="2:13" ht="20.100000000000001" customHeight="1">
      <c r="B7" s="460" t="s">
        <v>986</v>
      </c>
      <c r="C7" s="544" t="s">
        <v>987</v>
      </c>
      <c r="D7" s="544"/>
      <c r="E7" s="544" t="s">
        <v>988</v>
      </c>
      <c r="F7" s="544"/>
      <c r="J7" s="48"/>
      <c r="K7" s="48"/>
      <c r="L7" s="60"/>
    </row>
    <row r="8" spans="2:13" ht="20.100000000000001" customHeight="1">
      <c r="B8" s="132" t="s">
        <v>575</v>
      </c>
      <c r="C8" s="545" t="s">
        <v>595</v>
      </c>
      <c r="D8" s="545"/>
      <c r="E8" s="546" t="s">
        <v>989</v>
      </c>
      <c r="F8" s="547"/>
      <c r="G8" s="40"/>
    </row>
    <row r="9" spans="2:13" ht="20.100000000000001" customHeight="1">
      <c r="B9" s="132" t="s">
        <v>694</v>
      </c>
      <c r="C9" s="545" t="s">
        <v>695</v>
      </c>
      <c r="D9" s="545"/>
      <c r="E9" s="546"/>
      <c r="F9" s="547"/>
      <c r="G9" s="40"/>
    </row>
    <row r="10" spans="2:13" ht="20.100000000000001" customHeight="1">
      <c r="B10" s="132" t="s">
        <v>384</v>
      </c>
      <c r="C10" s="545" t="s">
        <v>530</v>
      </c>
      <c r="D10" s="545"/>
      <c r="E10" s="546"/>
      <c r="F10" s="547"/>
      <c r="G10" s="40"/>
    </row>
    <row r="11" spans="2:13" ht="20.100000000000001" customHeight="1">
      <c r="B11" s="132" t="s">
        <v>386</v>
      </c>
      <c r="C11" s="545" t="s">
        <v>985</v>
      </c>
      <c r="D11" s="545"/>
      <c r="E11" s="546" t="s">
        <v>990</v>
      </c>
      <c r="F11" s="547"/>
      <c r="G11" s="40"/>
    </row>
    <row r="12" spans="2:13" ht="20.100000000000001" customHeight="1">
      <c r="B12" s="132" t="s">
        <v>387</v>
      </c>
      <c r="C12" s="545" t="s">
        <v>991</v>
      </c>
      <c r="D12" s="545"/>
      <c r="E12" s="546" t="s">
        <v>992</v>
      </c>
      <c r="F12" s="547"/>
      <c r="G12" s="40"/>
    </row>
    <row r="13" spans="2:13" ht="20.100000000000001" customHeight="1">
      <c r="B13" s="132" t="s">
        <v>854</v>
      </c>
      <c r="C13" s="545" t="s">
        <v>855</v>
      </c>
      <c r="D13" s="545"/>
      <c r="E13" s="546" t="s">
        <v>1025</v>
      </c>
      <c r="F13" s="547"/>
      <c r="G13" s="40"/>
    </row>
    <row r="14" spans="2:13" ht="20.100000000000001" customHeight="1">
      <c r="B14" s="132" t="s">
        <v>993</v>
      </c>
      <c r="C14" s="545" t="s">
        <v>994</v>
      </c>
      <c r="D14" s="545"/>
      <c r="E14" s="546"/>
      <c r="F14" s="547"/>
      <c r="G14" s="40"/>
    </row>
    <row r="15" spans="2:13" ht="20.100000000000001" customHeight="1">
      <c r="B15" s="132" t="s">
        <v>388</v>
      </c>
      <c r="C15" s="545" t="s">
        <v>402</v>
      </c>
      <c r="D15" s="545"/>
      <c r="E15" s="546" t="s">
        <v>995</v>
      </c>
      <c r="F15" s="547"/>
      <c r="G15" s="40"/>
    </row>
    <row r="16" spans="2:13" ht="20.100000000000001" customHeight="1">
      <c r="B16" s="132" t="s">
        <v>389</v>
      </c>
      <c r="C16" s="545" t="s">
        <v>403</v>
      </c>
      <c r="D16" s="545"/>
      <c r="E16" s="546" t="s">
        <v>1026</v>
      </c>
      <c r="F16" s="547"/>
      <c r="G16" s="40"/>
    </row>
    <row r="17" spans="2:7" ht="20.100000000000001" customHeight="1">
      <c r="B17" s="132" t="s">
        <v>859</v>
      </c>
      <c r="C17" s="545" t="s">
        <v>860</v>
      </c>
      <c r="D17" s="545"/>
      <c r="E17" s="546" t="s">
        <v>996</v>
      </c>
      <c r="F17" s="547"/>
      <c r="G17" s="40"/>
    </row>
    <row r="18" spans="2:7" ht="20.100000000000001" customHeight="1">
      <c r="B18" s="132" t="s">
        <v>390</v>
      </c>
      <c r="C18" s="545" t="s">
        <v>404</v>
      </c>
      <c r="D18" s="545"/>
      <c r="E18" s="546" t="s">
        <v>997</v>
      </c>
      <c r="F18" s="547"/>
      <c r="G18" s="40"/>
    </row>
    <row r="19" spans="2:7" ht="20.100000000000001" customHeight="1">
      <c r="B19" s="132" t="s">
        <v>391</v>
      </c>
      <c r="C19" s="545" t="s">
        <v>405</v>
      </c>
      <c r="D19" s="545"/>
      <c r="E19" s="546" t="s">
        <v>998</v>
      </c>
      <c r="F19" s="547"/>
      <c r="G19" s="40"/>
    </row>
    <row r="20" spans="2:7" ht="20.100000000000001" customHeight="1">
      <c r="B20" s="132" t="s">
        <v>392</v>
      </c>
      <c r="C20" s="545" t="s">
        <v>856</v>
      </c>
      <c r="D20" s="545"/>
      <c r="E20" s="546" t="s">
        <v>999</v>
      </c>
      <c r="F20" s="547"/>
      <c r="G20" s="40"/>
    </row>
    <row r="21" spans="2:7" ht="20.100000000000001" customHeight="1">
      <c r="B21" s="132" t="s">
        <v>393</v>
      </c>
      <c r="C21" s="545" t="s">
        <v>406</v>
      </c>
      <c r="D21" s="545"/>
      <c r="E21" s="546" t="s">
        <v>1000</v>
      </c>
      <c r="F21" s="547"/>
      <c r="G21" s="40"/>
    </row>
    <row r="22" spans="2:7" ht="20.100000000000001" customHeight="1">
      <c r="B22" s="132" t="s">
        <v>394</v>
      </c>
      <c r="C22" s="545" t="s">
        <v>407</v>
      </c>
      <c r="D22" s="545"/>
      <c r="E22" s="546" t="s">
        <v>1001</v>
      </c>
      <c r="F22" s="547"/>
      <c r="G22" s="40"/>
    </row>
    <row r="23" spans="2:7" ht="20.100000000000001" customHeight="1">
      <c r="B23" s="132" t="s">
        <v>696</v>
      </c>
      <c r="C23" s="545" t="s">
        <v>697</v>
      </c>
      <c r="D23" s="545"/>
      <c r="E23" s="546" t="s">
        <v>1002</v>
      </c>
      <c r="F23" s="547"/>
      <c r="G23" s="40"/>
    </row>
    <row r="24" spans="2:7" ht="20.100000000000001" customHeight="1">
      <c r="B24" s="132" t="s">
        <v>395</v>
      </c>
      <c r="C24" s="545" t="s">
        <v>408</v>
      </c>
      <c r="D24" s="545"/>
      <c r="E24" s="546" t="s">
        <v>1003</v>
      </c>
      <c r="F24" s="547"/>
      <c r="G24" s="40"/>
    </row>
    <row r="25" spans="2:7" ht="20.100000000000001" customHeight="1">
      <c r="B25" s="132" t="s">
        <v>528</v>
      </c>
      <c r="C25" s="545" t="s">
        <v>1005</v>
      </c>
      <c r="D25" s="545"/>
      <c r="E25" s="546" t="s">
        <v>1004</v>
      </c>
      <c r="F25" s="547"/>
      <c r="G25" s="40"/>
    </row>
    <row r="26" spans="2:7" ht="20.100000000000001" customHeight="1">
      <c r="B26" s="132" t="s">
        <v>396</v>
      </c>
      <c r="C26" s="545" t="s">
        <v>409</v>
      </c>
      <c r="D26" s="545"/>
      <c r="E26" s="546" t="s">
        <v>1006</v>
      </c>
      <c r="F26" s="547"/>
      <c r="G26" s="40"/>
    </row>
    <row r="27" spans="2:7" ht="20.100000000000001" customHeight="1">
      <c r="B27" s="132" t="s">
        <v>397</v>
      </c>
      <c r="C27" s="545" t="s">
        <v>410</v>
      </c>
      <c r="D27" s="545"/>
      <c r="E27" s="546"/>
      <c r="F27" s="547"/>
      <c r="G27" s="40"/>
    </row>
    <row r="28" spans="2:7" ht="20.100000000000001" customHeight="1">
      <c r="B28" s="132" t="s">
        <v>397</v>
      </c>
      <c r="C28" s="545" t="s">
        <v>1007</v>
      </c>
      <c r="D28" s="545"/>
      <c r="E28" s="546"/>
      <c r="F28" s="547"/>
      <c r="G28" s="40"/>
    </row>
    <row r="29" spans="2:7" ht="20.100000000000001" customHeight="1">
      <c r="B29" s="132" t="s">
        <v>1008</v>
      </c>
      <c r="C29" s="545" t="s">
        <v>1009</v>
      </c>
      <c r="D29" s="545"/>
      <c r="E29" s="546" t="s">
        <v>1010</v>
      </c>
      <c r="F29" s="547"/>
      <c r="G29" s="40"/>
    </row>
    <row r="30" spans="2:7" ht="20.100000000000001" customHeight="1">
      <c r="B30" s="132" t="s">
        <v>857</v>
      </c>
      <c r="C30" s="545" t="s">
        <v>858</v>
      </c>
      <c r="D30" s="545"/>
      <c r="E30" s="546"/>
      <c r="F30" s="547"/>
      <c r="G30" s="40"/>
    </row>
    <row r="31" spans="2:7" ht="20.100000000000001" customHeight="1">
      <c r="B31" s="132" t="s">
        <v>398</v>
      </c>
      <c r="C31" s="545" t="s">
        <v>571</v>
      </c>
      <c r="D31" s="545"/>
      <c r="E31" s="546" t="s">
        <v>1011</v>
      </c>
      <c r="F31" s="547"/>
      <c r="G31" s="40"/>
    </row>
    <row r="32" spans="2:7" ht="20.100000000000001" customHeight="1">
      <c r="B32" s="132" t="s">
        <v>399</v>
      </c>
      <c r="C32" s="545" t="s">
        <v>529</v>
      </c>
      <c r="D32" s="545"/>
      <c r="E32" s="546" t="s">
        <v>1012</v>
      </c>
      <c r="F32" s="547"/>
      <c r="G32" s="40"/>
    </row>
    <row r="33" spans="2:7" ht="20.100000000000001" customHeight="1">
      <c r="B33" s="132" t="s">
        <v>400</v>
      </c>
      <c r="C33" s="545" t="s">
        <v>531</v>
      </c>
      <c r="D33" s="545"/>
      <c r="E33" s="546"/>
      <c r="F33" s="547"/>
      <c r="G33" s="40"/>
    </row>
    <row r="34" spans="2:7" ht="20.100000000000001" customHeight="1">
      <c r="B34" s="132" t="s">
        <v>401</v>
      </c>
      <c r="C34" s="545" t="s">
        <v>532</v>
      </c>
      <c r="D34" s="545"/>
      <c r="E34" s="546" t="s">
        <v>1012</v>
      </c>
      <c r="F34" s="547"/>
      <c r="G34" s="40"/>
    </row>
  </sheetData>
  <sheetProtection algorithmName="SHA-512" hashValue="a+Xz6UeArn5ymZv8eXdciyqARCjiMKOmev/zxtZeddjXAXAyT1HBHjDeERvytHsBlNCik/aUsO8+ohdQqPRSRw==" saltValue="PgCNKEJxfIKvEObvBiGQyw==" spinCount="100000" sheet="1" objects="1" scenarios="1"/>
  <customSheetViews>
    <customSheetView guid="{76F1C708-D4F6-4FB5-9F5B-3EE58D925F2F}" showPageBreaks="1" printArea="1" view="pageBreakPreview">
      <selection activeCell="C9" sqref="C9"/>
      <pageMargins left="0.19685039370078741" right="0.19685039370078741" top="0.78740157480314965" bottom="0.39370078740157483" header="0.39370078740157483" footer="0.19685039370078741"/>
      <printOptions horizontalCentered="1"/>
      <pageSetup paperSize="9" orientation="landscape" r:id="rId1"/>
    </customSheetView>
  </customSheetViews>
  <mergeCells count="59">
    <mergeCell ref="E34:F34"/>
    <mergeCell ref="C14:D14"/>
    <mergeCell ref="E14:F14"/>
    <mergeCell ref="C28:D28"/>
    <mergeCell ref="E28:F28"/>
    <mergeCell ref="C29:D29"/>
    <mergeCell ref="E29:F29"/>
    <mergeCell ref="E26:F26"/>
    <mergeCell ref="E27:F27"/>
    <mergeCell ref="E30:F30"/>
    <mergeCell ref="E31:F31"/>
    <mergeCell ref="E32:F32"/>
    <mergeCell ref="E21:F21"/>
    <mergeCell ref="E23:F23"/>
    <mergeCell ref="E22:F22"/>
    <mergeCell ref="E24:F24"/>
    <mergeCell ref="E25:F25"/>
    <mergeCell ref="C31:D31"/>
    <mergeCell ref="C32:D32"/>
    <mergeCell ref="C33:D33"/>
    <mergeCell ref="C27:D27"/>
    <mergeCell ref="C30:D30"/>
    <mergeCell ref="E33:F33"/>
    <mergeCell ref="C34:D34"/>
    <mergeCell ref="E8:F8"/>
    <mergeCell ref="E9:F9"/>
    <mergeCell ref="E10:F10"/>
    <mergeCell ref="E11:F11"/>
    <mergeCell ref="E12:F12"/>
    <mergeCell ref="E13:F13"/>
    <mergeCell ref="E15:F15"/>
    <mergeCell ref="E16:F16"/>
    <mergeCell ref="E17:F17"/>
    <mergeCell ref="E18:F18"/>
    <mergeCell ref="E19:F19"/>
    <mergeCell ref="E20:F20"/>
    <mergeCell ref="C24:D24"/>
    <mergeCell ref="C25:D25"/>
    <mergeCell ref="C26:D26"/>
    <mergeCell ref="C19:D19"/>
    <mergeCell ref="C20:D20"/>
    <mergeCell ref="C21:D21"/>
    <mergeCell ref="C23:D23"/>
    <mergeCell ref="C22:D22"/>
    <mergeCell ref="C13:D13"/>
    <mergeCell ref="C15:D15"/>
    <mergeCell ref="C16:D16"/>
    <mergeCell ref="C17:D17"/>
    <mergeCell ref="C18:D18"/>
    <mergeCell ref="C8:D8"/>
    <mergeCell ref="C9:D9"/>
    <mergeCell ref="C10:D10"/>
    <mergeCell ref="C11:D11"/>
    <mergeCell ref="C12:D12"/>
    <mergeCell ref="B3:C4"/>
    <mergeCell ref="E3:F3"/>
    <mergeCell ref="E4:F4"/>
    <mergeCell ref="C7:D7"/>
    <mergeCell ref="E7:F7"/>
  </mergeCells>
  <phoneticPr fontId="17"/>
  <conditionalFormatting sqref="E3:E4 E5:F5">
    <cfRule type="expression" dxfId="186" priority="1" stopIfTrue="1">
      <formula>E3=""</formula>
    </cfRule>
  </conditionalFormatting>
  <printOptions horizontalCentered="1"/>
  <pageMargins left="0.19685039370078741" right="0.19685039370078741" top="0.78740157480314965" bottom="0.39370078740157483" header="0.39370078740157483" footer="0.19685039370078741"/>
  <pageSetup paperSize="9" scale="86" fitToHeight="0"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sheetPr>
  <dimension ref="A1:AO64"/>
  <sheetViews>
    <sheetView view="pageBreakPreview" zoomScale="85" zoomScaleNormal="75" zoomScaleSheetLayoutView="85" workbookViewId="0">
      <selection activeCell="AC1" sqref="AC1"/>
    </sheetView>
  </sheetViews>
  <sheetFormatPr defaultColWidth="9" defaultRowHeight="13.5" customHeight="1"/>
  <cols>
    <col min="1" max="1" width="2.6640625" customWidth="1"/>
    <col min="2" max="4" width="4.6640625" customWidth="1"/>
    <col min="5" max="5" width="15.6640625" customWidth="1"/>
    <col min="6" max="6" width="10.6640625" customWidth="1"/>
    <col min="7" max="16" width="5.6640625" customWidth="1"/>
    <col min="17" max="17" width="6.109375" customWidth="1"/>
    <col min="18" max="18" width="8.109375" customWidth="1"/>
    <col min="19" max="21" width="5.6640625" customWidth="1"/>
    <col min="22" max="22" width="5.44140625" customWidth="1"/>
    <col min="23" max="24" width="5.6640625" customWidth="1"/>
    <col min="25" max="25" width="5.77734375" customWidth="1"/>
    <col min="26" max="26" width="5.6640625" hidden="1" customWidth="1"/>
    <col min="27" max="27" width="25.77734375" customWidth="1"/>
    <col min="28" max="28" width="5.6640625" customWidth="1"/>
    <col min="29" max="29" width="60.6640625" style="206" customWidth="1"/>
    <col min="30" max="41" width="9" style="207" hidden="1" customWidth="1"/>
    <col min="42" max="16384" width="9" style="207"/>
  </cols>
  <sheetData>
    <row r="1" spans="2:41" ht="20.100000000000001" customHeight="1">
      <c r="B1" s="575" t="s">
        <v>315</v>
      </c>
      <c r="C1" s="576"/>
      <c r="D1" s="576"/>
      <c r="E1" s="576"/>
      <c r="F1" s="577"/>
      <c r="G1" t="str">
        <f>'2-1(表紙)'!D1</f>
        <v>R7緑</v>
      </c>
      <c r="AA1" s="37" t="str">
        <f>IF('2-1(表紙)'!$J$3="","提出区分",'2-1(表紙)'!$J$3)</f>
        <v>提出区分</v>
      </c>
      <c r="AC1" s="59"/>
    </row>
    <row r="2" spans="2:41" ht="9.9" customHeight="1">
      <c r="AC2" s="59"/>
    </row>
    <row r="3" spans="2:41" ht="20.100000000000001" customHeight="1">
      <c r="B3" s="541" t="s">
        <v>327</v>
      </c>
      <c r="C3" s="541"/>
      <c r="D3" s="541"/>
      <c r="E3" s="541"/>
      <c r="F3" s="541"/>
      <c r="G3" s="541"/>
      <c r="H3" s="541"/>
      <c r="Q3" s="508" t="s">
        <v>205</v>
      </c>
      <c r="R3" s="535"/>
      <c r="S3" s="538"/>
      <c r="T3" s="516" t="str">
        <f>IF('2-1(表紙)'!$I$15="","",'2-1(表紙)'!$I$15)</f>
        <v/>
      </c>
      <c r="U3" s="517"/>
      <c r="V3" s="517"/>
      <c r="W3" s="517"/>
      <c r="X3" s="517"/>
      <c r="Y3" s="517"/>
      <c r="Z3" s="517"/>
      <c r="AA3" s="517"/>
      <c r="AB3" s="518"/>
      <c r="AC3"/>
    </row>
    <row r="4" spans="2:41" ht="20.100000000000001" customHeight="1">
      <c r="B4" s="541"/>
      <c r="C4" s="541"/>
      <c r="D4" s="541"/>
      <c r="E4" s="541"/>
      <c r="F4" s="541"/>
      <c r="G4" s="541"/>
      <c r="H4" s="541"/>
      <c r="Q4" s="563" t="s">
        <v>11</v>
      </c>
      <c r="R4" s="513"/>
      <c r="S4" s="564"/>
      <c r="T4" s="516" t="str">
        <f>IF('2-1(表紙)'!$J$15="","",'2-1(表紙)'!$J$15)</f>
        <v/>
      </c>
      <c r="U4" s="517"/>
      <c r="V4" s="517"/>
      <c r="W4" s="517"/>
      <c r="X4" s="517"/>
      <c r="Y4" s="517"/>
      <c r="Z4" s="517"/>
      <c r="AA4" s="517"/>
      <c r="AB4" s="518"/>
      <c r="AC4"/>
    </row>
    <row r="5" spans="2:41" ht="20.100000000000001" customHeight="1">
      <c r="Q5" s="508" t="s">
        <v>591</v>
      </c>
      <c r="R5" s="535"/>
      <c r="S5" s="538"/>
      <c r="T5" s="516" t="str">
        <f>IF('2-1(表紙)'!$H$10="","",'2-1(表紙)'!$H$10)</f>
        <v/>
      </c>
      <c r="U5" s="517"/>
      <c r="V5" s="517"/>
      <c r="W5" s="517"/>
      <c r="X5" s="517"/>
      <c r="Y5" s="517"/>
      <c r="Z5" s="517"/>
      <c r="AA5" s="517"/>
      <c r="AB5" s="225" t="str">
        <f>IF('2-1(表紙)'!$K$15="","",'2-1(表紙)'!$K$15)</f>
        <v/>
      </c>
      <c r="AC5" s="341"/>
    </row>
    <row r="6" spans="2:41" ht="9.9" customHeight="1">
      <c r="AA6" s="22"/>
      <c r="AB6" s="37"/>
      <c r="AC6" s="448"/>
    </row>
    <row r="7" spans="2:41" ht="20.100000000000001" customHeight="1">
      <c r="B7" s="529" t="s">
        <v>260</v>
      </c>
      <c r="C7" s="524" t="s">
        <v>215</v>
      </c>
      <c r="D7" s="524" t="s">
        <v>0</v>
      </c>
      <c r="E7" s="578" t="s">
        <v>1</v>
      </c>
      <c r="F7" s="507" t="s">
        <v>457</v>
      </c>
      <c r="G7" s="507"/>
      <c r="H7" s="507"/>
      <c r="I7" s="507"/>
      <c r="J7" s="507"/>
      <c r="K7" s="507"/>
      <c r="L7" s="508" t="s">
        <v>141</v>
      </c>
      <c r="M7" s="535"/>
      <c r="N7" s="535"/>
      <c r="O7" s="535"/>
      <c r="P7" s="535"/>
      <c r="Q7" s="535"/>
      <c r="R7" s="535"/>
      <c r="S7" s="535"/>
      <c r="T7" s="535"/>
      <c r="U7" s="535"/>
      <c r="V7" s="535"/>
      <c r="W7" s="535"/>
      <c r="X7" s="538"/>
      <c r="Y7" s="571" t="s">
        <v>1015</v>
      </c>
      <c r="Z7" s="549" t="s">
        <v>464</v>
      </c>
      <c r="AA7" s="570" t="s">
        <v>895</v>
      </c>
      <c r="AB7" s="540"/>
      <c r="AC7" s="59"/>
    </row>
    <row r="8" spans="2:41" ht="20.100000000000001" customHeight="1">
      <c r="B8" s="531"/>
      <c r="C8" s="524"/>
      <c r="D8" s="524"/>
      <c r="E8" s="563"/>
      <c r="F8" s="572" t="s">
        <v>370</v>
      </c>
      <c r="G8" s="568" t="s">
        <v>984</v>
      </c>
      <c r="H8" s="516" t="s">
        <v>559</v>
      </c>
      <c r="I8" s="517"/>
      <c r="J8" s="518"/>
      <c r="K8" s="574" t="s">
        <v>1013</v>
      </c>
      <c r="L8" s="565" t="s">
        <v>142</v>
      </c>
      <c r="M8" s="566"/>
      <c r="N8" s="566"/>
      <c r="O8" s="566"/>
      <c r="P8" s="566"/>
      <c r="Q8" s="565" t="s">
        <v>221</v>
      </c>
      <c r="R8" s="566"/>
      <c r="S8" s="566"/>
      <c r="T8" s="566"/>
      <c r="U8" s="566"/>
      <c r="V8" s="569"/>
      <c r="W8" s="565" t="s">
        <v>238</v>
      </c>
      <c r="X8" s="569"/>
      <c r="Y8" s="531"/>
      <c r="Z8" s="550"/>
      <c r="AA8" s="540"/>
      <c r="AB8" s="540"/>
      <c r="AC8" s="59"/>
    </row>
    <row r="9" spans="2:41" ht="152.1" customHeight="1" thickBot="1">
      <c r="B9" s="530"/>
      <c r="C9" s="525"/>
      <c r="D9" s="525"/>
      <c r="E9" s="579"/>
      <c r="F9" s="573"/>
      <c r="G9" s="530"/>
      <c r="H9" s="204" t="s">
        <v>381</v>
      </c>
      <c r="I9" s="204" t="s">
        <v>382</v>
      </c>
      <c r="J9" s="204" t="s">
        <v>266</v>
      </c>
      <c r="K9" s="521"/>
      <c r="L9" s="160" t="s">
        <v>143</v>
      </c>
      <c r="M9" s="161" t="s">
        <v>145</v>
      </c>
      <c r="N9" s="161" t="s">
        <v>626</v>
      </c>
      <c r="O9" s="162" t="s">
        <v>144</v>
      </c>
      <c r="P9" s="161" t="s">
        <v>146</v>
      </c>
      <c r="Q9" s="164" t="s">
        <v>148</v>
      </c>
      <c r="R9" s="161" t="s">
        <v>149</v>
      </c>
      <c r="S9" s="161" t="s">
        <v>151</v>
      </c>
      <c r="T9" s="165" t="s">
        <v>150</v>
      </c>
      <c r="U9" s="161" t="s">
        <v>147</v>
      </c>
      <c r="V9" s="166" t="s">
        <v>225</v>
      </c>
      <c r="W9" s="167" t="s">
        <v>236</v>
      </c>
      <c r="X9" s="168" t="s">
        <v>237</v>
      </c>
      <c r="Y9" s="530"/>
      <c r="Z9" s="551"/>
      <c r="AA9" s="561"/>
      <c r="AB9" s="561"/>
      <c r="AC9" s="335" t="s">
        <v>550</v>
      </c>
    </row>
    <row r="10" spans="2:41" ht="19.5" customHeight="1" thickTop="1">
      <c r="B10" s="536" t="str">
        <f>'2-2(基本)'!B10</f>
        <v>ＴＲ</v>
      </c>
      <c r="C10" s="49">
        <v>1</v>
      </c>
      <c r="D10" s="39" t="str">
        <f>IF('2-2(基本)'!D10="","",'2-2(基本)'!D10)</f>
        <v/>
      </c>
      <c r="E10" s="81" t="str">
        <f>IF('2-2(基本)'!E10="","",'2-2(基本)'!E10)</f>
        <v/>
      </c>
      <c r="F10" s="361"/>
      <c r="G10" s="178" t="str">
        <f>IF('2-4(技術習得費)'!O10&lt;&gt;"",'2-4(技術習得費)'!O10,"")</f>
        <v/>
      </c>
      <c r="H10" s="214"/>
      <c r="I10" s="214"/>
      <c r="J10" s="76"/>
      <c r="K10" s="174"/>
      <c r="L10" s="151"/>
      <c r="M10" s="152"/>
      <c r="N10" s="152"/>
      <c r="O10" s="152"/>
      <c r="P10" s="152"/>
      <c r="Q10" s="151"/>
      <c r="R10" s="152"/>
      <c r="S10" s="152"/>
      <c r="T10" s="152"/>
      <c r="U10" s="152"/>
      <c r="V10" s="153"/>
      <c r="W10" s="151"/>
      <c r="X10" s="153"/>
      <c r="Y10" s="31"/>
      <c r="Z10" s="172">
        <f t="shared" ref="Z10:Z29" si="0">IF(AND(E10&lt;&gt;"",F10=""),1,0)</f>
        <v>0</v>
      </c>
      <c r="AA10" s="527"/>
      <c r="AB10" s="527"/>
      <c r="AC10" s="343" t="str">
        <f t="shared" ref="AC10:AC29" si="1">IF(AND(K10="○",$AA$1&lt;&gt;"実績報告書（年間）"),"年間実績ではないのにOJT日数達成の確認に○がついています。","")</f>
        <v/>
      </c>
    </row>
    <row r="11" spans="2:41" ht="19.5" customHeight="1">
      <c r="B11" s="536"/>
      <c r="C11" s="54">
        <v>2</v>
      </c>
      <c r="D11" s="39" t="str">
        <f>IF('2-2(基本)'!D11="","",'2-2(基本)'!D11)</f>
        <v/>
      </c>
      <c r="E11" s="81" t="str">
        <f>IF('2-2(基本)'!E11="","",'2-2(基本)'!E11)</f>
        <v/>
      </c>
      <c r="F11" s="362"/>
      <c r="G11" s="178" t="str">
        <f>IF('2-4(技術習得費)'!O11&lt;&gt;"",'2-4(技術習得費)'!O11,"")</f>
        <v/>
      </c>
      <c r="H11" s="215"/>
      <c r="I11" s="215"/>
      <c r="J11" s="76"/>
      <c r="K11" s="175"/>
      <c r="L11" s="154"/>
      <c r="M11" s="155"/>
      <c r="N11" s="155"/>
      <c r="O11" s="155"/>
      <c r="P11" s="155"/>
      <c r="Q11" s="154"/>
      <c r="R11" s="155"/>
      <c r="S11" s="155"/>
      <c r="T11" s="155"/>
      <c r="U11" s="155"/>
      <c r="V11" s="156"/>
      <c r="W11" s="154"/>
      <c r="X11" s="156"/>
      <c r="Y11" s="122"/>
      <c r="Z11" s="172">
        <f t="shared" si="0"/>
        <v>0</v>
      </c>
      <c r="AA11" s="523"/>
      <c r="AB11" s="523"/>
      <c r="AC11" s="343" t="str">
        <f t="shared" si="1"/>
        <v/>
      </c>
      <c r="AD11" s="258"/>
      <c r="AI11" s="283"/>
      <c r="AJ11" s="283"/>
      <c r="AK11" s="283"/>
    </row>
    <row r="12" spans="2:41" ht="19.5" customHeight="1">
      <c r="B12" s="536"/>
      <c r="C12" s="54">
        <v>3</v>
      </c>
      <c r="D12" s="39" t="str">
        <f>IF('2-2(基本)'!D12="","",'2-2(基本)'!D12)</f>
        <v/>
      </c>
      <c r="E12" s="81" t="str">
        <f>IF('2-2(基本)'!E12="","",'2-2(基本)'!E12)</f>
        <v/>
      </c>
      <c r="F12" s="362"/>
      <c r="G12" s="178" t="str">
        <f>IF('2-4(技術習得費)'!O12&lt;&gt;"",'2-4(技術習得費)'!O12,"")</f>
        <v/>
      </c>
      <c r="H12" s="215"/>
      <c r="I12" s="215"/>
      <c r="J12" s="76"/>
      <c r="K12" s="175"/>
      <c r="L12" s="154"/>
      <c r="M12" s="155"/>
      <c r="N12" s="155"/>
      <c r="O12" s="155"/>
      <c r="P12" s="155"/>
      <c r="Q12" s="154"/>
      <c r="R12" s="155"/>
      <c r="S12" s="155"/>
      <c r="T12" s="155"/>
      <c r="U12" s="155"/>
      <c r="V12" s="156"/>
      <c r="W12" s="154"/>
      <c r="X12" s="156"/>
      <c r="Y12" s="122"/>
      <c r="Z12" s="172">
        <f t="shared" si="0"/>
        <v>0</v>
      </c>
      <c r="AA12" s="523"/>
      <c r="AB12" s="523"/>
      <c r="AC12" s="343" t="str">
        <f t="shared" si="1"/>
        <v/>
      </c>
      <c r="AD12" s="258"/>
      <c r="AF12" s="262"/>
      <c r="AI12" s="552" t="s">
        <v>493</v>
      </c>
      <c r="AJ12" s="553"/>
      <c r="AK12" s="554"/>
      <c r="AL12" s="552" t="s">
        <v>497</v>
      </c>
      <c r="AM12" s="553"/>
      <c r="AN12" s="553"/>
      <c r="AO12" s="554"/>
    </row>
    <row r="13" spans="2:41" ht="19.5" customHeight="1" thickBot="1">
      <c r="B13" s="536"/>
      <c r="C13" s="54">
        <v>4</v>
      </c>
      <c r="D13" s="39" t="str">
        <f>IF('2-2(基本)'!D13="","",'2-2(基本)'!D13)</f>
        <v/>
      </c>
      <c r="E13" s="81" t="str">
        <f>IF('2-2(基本)'!E13="","",'2-2(基本)'!E13)</f>
        <v/>
      </c>
      <c r="F13" s="362"/>
      <c r="G13" s="178" t="str">
        <f>IF('2-4(技術習得費)'!O13&lt;&gt;"",'2-4(技術習得費)'!O13,"")</f>
        <v/>
      </c>
      <c r="H13" s="215"/>
      <c r="I13" s="215"/>
      <c r="J13" s="76"/>
      <c r="K13" s="175"/>
      <c r="L13" s="154"/>
      <c r="M13" s="155"/>
      <c r="N13" s="155"/>
      <c r="O13" s="155"/>
      <c r="P13" s="155"/>
      <c r="Q13" s="154"/>
      <c r="R13" s="155"/>
      <c r="S13" s="155"/>
      <c r="T13" s="155"/>
      <c r="U13" s="155"/>
      <c r="V13" s="156"/>
      <c r="W13" s="154"/>
      <c r="X13" s="156"/>
      <c r="Y13" s="122"/>
      <c r="Z13" s="172">
        <f t="shared" si="0"/>
        <v>0</v>
      </c>
      <c r="AA13" s="523"/>
      <c r="AB13" s="523"/>
      <c r="AC13" s="343" t="str">
        <f t="shared" si="1"/>
        <v/>
      </c>
      <c r="AD13" s="258"/>
      <c r="AE13" s="264"/>
      <c r="AF13" s="264"/>
      <c r="AG13" s="264"/>
      <c r="AH13" s="264"/>
      <c r="AI13" s="263" t="s">
        <v>494</v>
      </c>
      <c r="AJ13" s="263" t="s">
        <v>495</v>
      </c>
      <c r="AK13" s="265" t="s">
        <v>496</v>
      </c>
      <c r="AL13" s="266" t="str">
        <f>B15</f>
        <v>ＦＷ１</v>
      </c>
      <c r="AM13" s="267" t="str">
        <f>B20</f>
        <v>ＦＷ２</v>
      </c>
      <c r="AN13" s="267" t="str">
        <f>B25</f>
        <v>ＦＷ３</v>
      </c>
      <c r="AO13" s="268" t="s">
        <v>498</v>
      </c>
    </row>
    <row r="14" spans="2:41" ht="19.5" customHeight="1" thickTop="1" thickBot="1">
      <c r="B14" s="537"/>
      <c r="C14" s="52">
        <v>5</v>
      </c>
      <c r="D14" s="75" t="str">
        <f>IF('2-2(基本)'!D14="","",'2-2(基本)'!D14)</f>
        <v/>
      </c>
      <c r="E14" s="80" t="str">
        <f>IF('2-2(基本)'!E14="","",'2-2(基本)'!E14)</f>
        <v/>
      </c>
      <c r="F14" s="363"/>
      <c r="G14" s="179" t="str">
        <f>IF('2-4(技術習得費)'!O14&lt;&gt;"",'2-4(技術習得費)'!O14,"")</f>
        <v/>
      </c>
      <c r="H14" s="216"/>
      <c r="I14" s="216"/>
      <c r="J14" s="177"/>
      <c r="K14" s="176"/>
      <c r="L14" s="157"/>
      <c r="M14" s="158"/>
      <c r="N14" s="158"/>
      <c r="O14" s="158"/>
      <c r="P14" s="158"/>
      <c r="Q14" s="157"/>
      <c r="R14" s="158"/>
      <c r="S14" s="158"/>
      <c r="T14" s="158"/>
      <c r="U14" s="158"/>
      <c r="V14" s="159"/>
      <c r="W14" s="157"/>
      <c r="X14" s="159"/>
      <c r="Y14" s="33"/>
      <c r="Z14" s="253">
        <f t="shared" si="0"/>
        <v>0</v>
      </c>
      <c r="AA14" s="528"/>
      <c r="AB14" s="528"/>
      <c r="AC14" s="343" t="str">
        <f t="shared" si="1"/>
        <v/>
      </c>
      <c r="AD14" s="258"/>
      <c r="AE14" s="265" t="s">
        <v>499</v>
      </c>
      <c r="AF14" s="265" t="s">
        <v>500</v>
      </c>
      <c r="AG14" s="265" t="s">
        <v>248</v>
      </c>
      <c r="AH14" s="269" t="s">
        <v>501</v>
      </c>
      <c r="AI14" s="282"/>
      <c r="AJ14" s="270"/>
      <c r="AK14" s="271"/>
      <c r="AL14" s="272" t="str">
        <f>IF(SUM(AL15:AL44)&gt;0,SUM(AL15:AL44),"")</f>
        <v/>
      </c>
      <c r="AM14" s="273" t="str">
        <f>IF(SUM(AM15:AM44)&gt;0,SUM(AM15:AM44),"")</f>
        <v/>
      </c>
      <c r="AN14" s="274" t="str">
        <f>IF(SUM(AN15:AN44)&gt;0,SUM(AN15:AN44),"")</f>
        <v/>
      </c>
      <c r="AO14" s="275" t="str">
        <f>IF(SUM(AO15:AO44)&gt;0,SUM(AO15:AO44),"")</f>
        <v/>
      </c>
    </row>
    <row r="15" spans="2:41" ht="19.5" customHeight="1" thickTop="1">
      <c r="B15" s="520" t="s">
        <v>469</v>
      </c>
      <c r="C15" s="49">
        <v>6</v>
      </c>
      <c r="D15" s="39" t="str">
        <f>IF('2-2(基本)'!D15="","",'2-2(基本)'!D15)</f>
        <v/>
      </c>
      <c r="E15" s="81" t="str">
        <f>IF('2-2(基本)'!E15="","",'2-2(基本)'!E15)</f>
        <v/>
      </c>
      <c r="F15" s="361"/>
      <c r="G15" s="418"/>
      <c r="H15" s="76"/>
      <c r="I15" s="76"/>
      <c r="J15" s="180" t="str">
        <f>IF(AND(H15="",I15=""),"",H15+I15)</f>
        <v/>
      </c>
      <c r="K15" s="65"/>
      <c r="L15" s="151"/>
      <c r="M15" s="152"/>
      <c r="N15" s="152"/>
      <c r="O15" s="152"/>
      <c r="P15" s="152"/>
      <c r="Q15" s="151"/>
      <c r="R15" s="152"/>
      <c r="S15" s="152"/>
      <c r="T15" s="152"/>
      <c r="U15" s="152"/>
      <c r="V15" s="153"/>
      <c r="W15" s="151"/>
      <c r="X15" s="153"/>
      <c r="Y15" s="65"/>
      <c r="Z15" s="254">
        <f t="shared" si="0"/>
        <v>0</v>
      </c>
      <c r="AA15" s="527"/>
      <c r="AB15" s="527"/>
      <c r="AC15" s="343" t="str">
        <f t="shared" si="1"/>
        <v/>
      </c>
      <c r="AD15" s="555" t="s">
        <v>502</v>
      </c>
      <c r="AE15" s="70" t="str">
        <f t="shared" ref="AE15:AE29" si="2">E15</f>
        <v/>
      </c>
      <c r="AF15" s="276" t="str">
        <f>B$15</f>
        <v>ＦＷ１</v>
      </c>
      <c r="AG15" s="277" t="str">
        <f t="shared" ref="AG15:AG29" si="3">IF(F15&lt;&gt;"",F15,"")</f>
        <v/>
      </c>
      <c r="AH15" s="278" t="str">
        <f>IF(AE15&lt;&gt;"",ROW(),"")</f>
        <v/>
      </c>
      <c r="AI15" s="259" t="str">
        <f t="shared" ref="AI15:AI44" si="4">IF(COUNT($AH:$AH)&lt;ROW(A1),"",INDEX(AE:AE,SMALL($AH:$AH,ROW(A1))))</f>
        <v/>
      </c>
      <c r="AJ15" s="260" t="str">
        <f t="shared" ref="AJ15:AJ44" si="5">IF(COUNT($AH:$AH)&lt;ROW(A1),"",INDEX(AF:AF,SMALL($AH:$AH,ROW(A1))))</f>
        <v/>
      </c>
      <c r="AK15" s="261" t="str">
        <f t="shared" ref="AK15:AK44" si="6">IF(COUNT($AH:$AH)&lt;ROW(A1),"",INDEX(AG:AG,SMALL($AH:$AH,ROW(A1))))</f>
        <v/>
      </c>
      <c r="AL15" s="279" t="str">
        <f>IF(AND(AL$13=AF15,AE15&lt;&gt;"",AG15=""),1,"")</f>
        <v/>
      </c>
      <c r="AM15" s="280" t="str">
        <f>IF(AND(AM$13=AF15,AE15&lt;&gt;"",AG15=""),1,"")</f>
        <v/>
      </c>
      <c r="AN15" s="280" t="str">
        <f>IF(AND(AN$13=AF15,AE15&lt;&gt;"",AG15=""),1,"")</f>
        <v/>
      </c>
      <c r="AO15" s="280" t="str">
        <f>IF(AND(E10&lt;&gt;"",F10=""),1,"")</f>
        <v/>
      </c>
    </row>
    <row r="16" spans="2:41" ht="19.5" customHeight="1">
      <c r="B16" s="520"/>
      <c r="C16" s="54">
        <v>7</v>
      </c>
      <c r="D16" s="39" t="str">
        <f>IF('2-2(基本)'!D16="","",'2-2(基本)'!D16)</f>
        <v/>
      </c>
      <c r="E16" s="81" t="str">
        <f>IF('2-2(基本)'!E16="","",'2-2(基本)'!E16)</f>
        <v/>
      </c>
      <c r="F16" s="362"/>
      <c r="G16" s="76"/>
      <c r="H16" s="78"/>
      <c r="I16" s="78"/>
      <c r="J16" s="178" t="str">
        <f t="shared" ref="J16:J29" si="7">IF(AND(H16="",I16=""),"",H16+I16)</f>
        <v/>
      </c>
      <c r="K16" s="66"/>
      <c r="L16" s="154"/>
      <c r="M16" s="155"/>
      <c r="N16" s="155"/>
      <c r="O16" s="155"/>
      <c r="P16" s="155"/>
      <c r="Q16" s="154"/>
      <c r="R16" s="155"/>
      <c r="S16" s="155"/>
      <c r="T16" s="155"/>
      <c r="U16" s="155"/>
      <c r="V16" s="156"/>
      <c r="W16" s="154"/>
      <c r="X16" s="156"/>
      <c r="Y16" s="66"/>
      <c r="Z16" s="172">
        <f t="shared" si="0"/>
        <v>0</v>
      </c>
      <c r="AA16" s="523"/>
      <c r="AB16" s="523"/>
      <c r="AC16" s="343" t="str">
        <f t="shared" si="1"/>
        <v/>
      </c>
      <c r="AD16" s="556"/>
      <c r="AE16" s="70" t="str">
        <f t="shared" si="2"/>
        <v/>
      </c>
      <c r="AF16" s="276" t="str">
        <f>B$15</f>
        <v>ＦＷ１</v>
      </c>
      <c r="AG16" s="277" t="str">
        <f t="shared" si="3"/>
        <v/>
      </c>
      <c r="AH16" s="278" t="str">
        <f>IF(AE16&lt;&gt;"",ROW(),"")</f>
        <v/>
      </c>
      <c r="AI16" s="259" t="str">
        <f t="shared" si="4"/>
        <v/>
      </c>
      <c r="AJ16" s="260" t="str">
        <f t="shared" si="5"/>
        <v/>
      </c>
      <c r="AK16" s="261" t="str">
        <f t="shared" si="6"/>
        <v/>
      </c>
      <c r="AL16" s="279" t="str">
        <f t="shared" ref="AL16:AL44" si="8">IF(AND(AL$13=AF16,AE16&lt;&gt;"",AG16=""),1,"")</f>
        <v/>
      </c>
      <c r="AM16" s="280" t="str">
        <f t="shared" ref="AM16:AM44" si="9">IF(AND(AM$13=AF16,AE16&lt;&gt;"",AG16=""),1,"")</f>
        <v/>
      </c>
      <c r="AN16" s="280" t="str">
        <f t="shared" ref="AN16:AN44" si="10">IF(AND(AN$13=AF16,AE16&lt;&gt;"",AG16=""),1,"")</f>
        <v/>
      </c>
      <c r="AO16" s="280" t="str">
        <f>IF(AND(E11&lt;&gt;"",F11=""),1,"")</f>
        <v/>
      </c>
    </row>
    <row r="17" spans="2:41" ht="19.5" customHeight="1">
      <c r="B17" s="520"/>
      <c r="C17" s="54">
        <v>8</v>
      </c>
      <c r="D17" s="39" t="str">
        <f>IF('2-2(基本)'!D17="","",'2-2(基本)'!D17)</f>
        <v/>
      </c>
      <c r="E17" s="81" t="str">
        <f>IF('2-2(基本)'!E17="","",'2-2(基本)'!E17)</f>
        <v/>
      </c>
      <c r="F17" s="362"/>
      <c r="G17" s="76"/>
      <c r="H17" s="78"/>
      <c r="I17" s="78"/>
      <c r="J17" s="178" t="str">
        <f t="shared" si="7"/>
        <v/>
      </c>
      <c r="K17" s="66"/>
      <c r="L17" s="154"/>
      <c r="M17" s="155"/>
      <c r="N17" s="155"/>
      <c r="O17" s="155"/>
      <c r="P17" s="155"/>
      <c r="Q17" s="154"/>
      <c r="R17" s="155"/>
      <c r="S17" s="155"/>
      <c r="T17" s="155"/>
      <c r="U17" s="155"/>
      <c r="V17" s="156"/>
      <c r="W17" s="154"/>
      <c r="X17" s="156"/>
      <c r="Y17" s="66"/>
      <c r="Z17" s="172">
        <f t="shared" si="0"/>
        <v>0</v>
      </c>
      <c r="AA17" s="523"/>
      <c r="AB17" s="523"/>
      <c r="AC17" s="343" t="str">
        <f t="shared" si="1"/>
        <v/>
      </c>
      <c r="AD17" s="556"/>
      <c r="AE17" s="70" t="str">
        <f t="shared" si="2"/>
        <v/>
      </c>
      <c r="AF17" s="276" t="str">
        <f>B$15</f>
        <v>ＦＷ１</v>
      </c>
      <c r="AG17" s="277" t="str">
        <f t="shared" si="3"/>
        <v/>
      </c>
      <c r="AH17" s="278" t="str">
        <f>IF(AE17&lt;&gt;"",ROW(),"")</f>
        <v/>
      </c>
      <c r="AI17" s="259" t="str">
        <f t="shared" si="4"/>
        <v/>
      </c>
      <c r="AJ17" s="260" t="str">
        <f t="shared" si="5"/>
        <v/>
      </c>
      <c r="AK17" s="261" t="str">
        <f t="shared" si="6"/>
        <v/>
      </c>
      <c r="AL17" s="279" t="str">
        <f t="shared" si="8"/>
        <v/>
      </c>
      <c r="AM17" s="280" t="str">
        <f t="shared" si="9"/>
        <v/>
      </c>
      <c r="AN17" s="280" t="str">
        <f t="shared" si="10"/>
        <v/>
      </c>
      <c r="AO17" s="280" t="str">
        <f>IF(AND(E12&lt;&gt;"",F12=""),1,"")</f>
        <v/>
      </c>
    </row>
    <row r="18" spans="2:41" ht="19.5" customHeight="1">
      <c r="B18" s="520"/>
      <c r="C18" s="54">
        <v>9</v>
      </c>
      <c r="D18" s="39" t="str">
        <f>IF('2-2(基本)'!D18="","",'2-2(基本)'!D18)</f>
        <v/>
      </c>
      <c r="E18" s="81" t="str">
        <f>IF('2-2(基本)'!E18="","",'2-2(基本)'!E18)</f>
        <v/>
      </c>
      <c r="F18" s="362"/>
      <c r="G18" s="76"/>
      <c r="H18" s="78"/>
      <c r="I18" s="78"/>
      <c r="J18" s="178" t="str">
        <f t="shared" si="7"/>
        <v/>
      </c>
      <c r="K18" s="66"/>
      <c r="L18" s="154"/>
      <c r="M18" s="155"/>
      <c r="N18" s="155"/>
      <c r="O18" s="155"/>
      <c r="P18" s="155"/>
      <c r="Q18" s="154"/>
      <c r="R18" s="155"/>
      <c r="S18" s="155"/>
      <c r="T18" s="155"/>
      <c r="U18" s="155"/>
      <c r="V18" s="156"/>
      <c r="W18" s="154"/>
      <c r="X18" s="156"/>
      <c r="Y18" s="66"/>
      <c r="Z18" s="172">
        <f t="shared" si="0"/>
        <v>0</v>
      </c>
      <c r="AA18" s="523"/>
      <c r="AB18" s="523"/>
      <c r="AC18" s="343" t="str">
        <f t="shared" si="1"/>
        <v/>
      </c>
      <c r="AD18" s="556"/>
      <c r="AE18" s="70" t="str">
        <f t="shared" si="2"/>
        <v/>
      </c>
      <c r="AF18" s="276" t="str">
        <f>B$15</f>
        <v>ＦＷ１</v>
      </c>
      <c r="AG18" s="277" t="str">
        <f t="shared" si="3"/>
        <v/>
      </c>
      <c r="AH18" s="278" t="str">
        <f t="shared" ref="AH18:AH44" si="11">IF(AE18&lt;&gt;"",ROW(),"")</f>
        <v/>
      </c>
      <c r="AI18" s="259" t="str">
        <f t="shared" si="4"/>
        <v/>
      </c>
      <c r="AJ18" s="260" t="str">
        <f t="shared" si="5"/>
        <v/>
      </c>
      <c r="AK18" s="261" t="str">
        <f t="shared" si="6"/>
        <v/>
      </c>
      <c r="AL18" s="279" t="str">
        <f t="shared" si="8"/>
        <v/>
      </c>
      <c r="AM18" s="280" t="str">
        <f t="shared" si="9"/>
        <v/>
      </c>
      <c r="AN18" s="280" t="str">
        <f t="shared" si="10"/>
        <v/>
      </c>
      <c r="AO18" s="280" t="str">
        <f>IF(AND(E13&lt;&gt;"",F13=""),1,"")</f>
        <v/>
      </c>
    </row>
    <row r="19" spans="2:41" ht="19.5" customHeight="1" thickBot="1">
      <c r="B19" s="521"/>
      <c r="C19" s="52">
        <v>10</v>
      </c>
      <c r="D19" s="75" t="str">
        <f>IF('2-2(基本)'!D19="","",'2-2(基本)'!D19)</f>
        <v/>
      </c>
      <c r="E19" s="94" t="str">
        <f>IF('2-2(基本)'!E19="","",'2-2(基本)'!E19)</f>
        <v/>
      </c>
      <c r="F19" s="363"/>
      <c r="G19" s="419"/>
      <c r="H19" s="77"/>
      <c r="I19" s="77"/>
      <c r="J19" s="181" t="str">
        <f t="shared" si="7"/>
        <v/>
      </c>
      <c r="K19" s="67"/>
      <c r="L19" s="157"/>
      <c r="M19" s="158"/>
      <c r="N19" s="158"/>
      <c r="O19" s="158"/>
      <c r="P19" s="158"/>
      <c r="Q19" s="157"/>
      <c r="R19" s="158"/>
      <c r="S19" s="158"/>
      <c r="T19" s="158"/>
      <c r="U19" s="158"/>
      <c r="V19" s="159"/>
      <c r="W19" s="157"/>
      <c r="X19" s="159"/>
      <c r="Y19" s="67"/>
      <c r="Z19" s="255">
        <f t="shared" si="0"/>
        <v>0</v>
      </c>
      <c r="AA19" s="528"/>
      <c r="AB19" s="528"/>
      <c r="AC19" s="343" t="str">
        <f t="shared" si="1"/>
        <v/>
      </c>
      <c r="AD19" s="556"/>
      <c r="AE19" s="70" t="str">
        <f t="shared" si="2"/>
        <v/>
      </c>
      <c r="AF19" s="276" t="str">
        <f>B$15</f>
        <v>ＦＷ１</v>
      </c>
      <c r="AG19" s="277" t="str">
        <f t="shared" si="3"/>
        <v/>
      </c>
      <c r="AH19" s="278" t="str">
        <f t="shared" si="11"/>
        <v/>
      </c>
      <c r="AI19" s="259" t="str">
        <f t="shared" si="4"/>
        <v/>
      </c>
      <c r="AJ19" s="260" t="str">
        <f t="shared" si="5"/>
        <v/>
      </c>
      <c r="AK19" s="261" t="str">
        <f t="shared" si="6"/>
        <v/>
      </c>
      <c r="AL19" s="279" t="str">
        <f t="shared" si="8"/>
        <v/>
      </c>
      <c r="AM19" s="280" t="str">
        <f t="shared" si="9"/>
        <v/>
      </c>
      <c r="AN19" s="280" t="str">
        <f t="shared" si="10"/>
        <v/>
      </c>
      <c r="AO19" s="280" t="str">
        <f>IF(AND(E14&lt;&gt;"",F14=""),1,"")</f>
        <v/>
      </c>
    </row>
    <row r="20" spans="2:41" ht="19.5" customHeight="1" thickTop="1">
      <c r="B20" s="520" t="s">
        <v>470</v>
      </c>
      <c r="C20" s="49">
        <v>11</v>
      </c>
      <c r="D20" s="39" t="str">
        <f>IF('2-2(基本)'!D20="","",'2-2(基本)'!D20)</f>
        <v/>
      </c>
      <c r="E20" s="182" t="str">
        <f>IF('2-2(基本)'!E20="","",'2-2(基本)'!E20)</f>
        <v/>
      </c>
      <c r="F20" s="361"/>
      <c r="G20" s="76"/>
      <c r="H20" s="76"/>
      <c r="I20" s="76"/>
      <c r="J20" s="178" t="str">
        <f t="shared" si="7"/>
        <v/>
      </c>
      <c r="K20" s="65"/>
      <c r="L20" s="151"/>
      <c r="M20" s="152"/>
      <c r="N20" s="152"/>
      <c r="O20" s="152"/>
      <c r="P20" s="152"/>
      <c r="Q20" s="151"/>
      <c r="R20" s="152"/>
      <c r="S20" s="152"/>
      <c r="T20" s="152"/>
      <c r="U20" s="152"/>
      <c r="V20" s="153"/>
      <c r="W20" s="151"/>
      <c r="X20" s="153"/>
      <c r="Y20" s="65"/>
      <c r="Z20" s="172">
        <f t="shared" si="0"/>
        <v>0</v>
      </c>
      <c r="AA20" s="527"/>
      <c r="AB20" s="527"/>
      <c r="AC20" s="343" t="str">
        <f t="shared" si="1"/>
        <v/>
      </c>
      <c r="AD20" s="556"/>
      <c r="AE20" s="70" t="str">
        <f t="shared" si="2"/>
        <v/>
      </c>
      <c r="AF20" s="276" t="str">
        <f>B$20</f>
        <v>ＦＷ２</v>
      </c>
      <c r="AG20" s="277" t="str">
        <f t="shared" si="3"/>
        <v/>
      </c>
      <c r="AH20" s="278" t="str">
        <f t="shared" si="11"/>
        <v/>
      </c>
      <c r="AI20" s="259" t="str">
        <f t="shared" si="4"/>
        <v/>
      </c>
      <c r="AJ20" s="260" t="str">
        <f t="shared" si="5"/>
        <v/>
      </c>
      <c r="AK20" s="261" t="str">
        <f t="shared" si="6"/>
        <v/>
      </c>
      <c r="AL20" s="279" t="str">
        <f t="shared" si="8"/>
        <v/>
      </c>
      <c r="AM20" s="280" t="str">
        <f t="shared" si="9"/>
        <v/>
      </c>
      <c r="AN20" s="280" t="str">
        <f t="shared" si="10"/>
        <v/>
      </c>
    </row>
    <row r="21" spans="2:41" ht="19.5" customHeight="1">
      <c r="B21" s="520"/>
      <c r="C21" s="54">
        <v>12</v>
      </c>
      <c r="D21" s="39" t="str">
        <f>IF('2-2(基本)'!D21="","",'2-2(基本)'!D21)</f>
        <v/>
      </c>
      <c r="E21" s="81" t="str">
        <f>IF('2-2(基本)'!E21="","",'2-2(基本)'!E21)</f>
        <v/>
      </c>
      <c r="F21" s="362"/>
      <c r="G21" s="76"/>
      <c r="H21" s="78"/>
      <c r="I21" s="78"/>
      <c r="J21" s="178" t="str">
        <f t="shared" si="7"/>
        <v/>
      </c>
      <c r="K21" s="66"/>
      <c r="L21" s="154"/>
      <c r="M21" s="155"/>
      <c r="N21" s="155"/>
      <c r="O21" s="155"/>
      <c r="P21" s="155"/>
      <c r="Q21" s="154"/>
      <c r="R21" s="155"/>
      <c r="S21" s="155"/>
      <c r="T21" s="155"/>
      <c r="U21" s="155"/>
      <c r="V21" s="156"/>
      <c r="W21" s="154"/>
      <c r="X21" s="156"/>
      <c r="Y21" s="66"/>
      <c r="Z21" s="172">
        <f t="shared" si="0"/>
        <v>0</v>
      </c>
      <c r="AA21" s="523"/>
      <c r="AB21" s="523"/>
      <c r="AC21" s="343" t="str">
        <f t="shared" si="1"/>
        <v/>
      </c>
      <c r="AD21" s="556"/>
      <c r="AE21" s="70" t="str">
        <f t="shared" si="2"/>
        <v/>
      </c>
      <c r="AF21" s="276" t="str">
        <f>B$20</f>
        <v>ＦＷ２</v>
      </c>
      <c r="AG21" s="277" t="str">
        <f t="shared" si="3"/>
        <v/>
      </c>
      <c r="AH21" s="278" t="str">
        <f t="shared" si="11"/>
        <v/>
      </c>
      <c r="AI21" s="259" t="str">
        <f t="shared" si="4"/>
        <v/>
      </c>
      <c r="AJ21" s="260" t="str">
        <f t="shared" si="5"/>
        <v/>
      </c>
      <c r="AK21" s="261" t="str">
        <f t="shared" si="6"/>
        <v/>
      </c>
      <c r="AL21" s="279" t="str">
        <f t="shared" si="8"/>
        <v/>
      </c>
      <c r="AM21" s="280" t="str">
        <f t="shared" si="9"/>
        <v/>
      </c>
      <c r="AN21" s="280" t="str">
        <f t="shared" si="10"/>
        <v/>
      </c>
    </row>
    <row r="22" spans="2:41" ht="19.5" customHeight="1">
      <c r="B22" s="520"/>
      <c r="C22" s="54">
        <v>13</v>
      </c>
      <c r="D22" s="39" t="str">
        <f>IF('2-2(基本)'!D22="","",'2-2(基本)'!D22)</f>
        <v/>
      </c>
      <c r="E22" s="81" t="str">
        <f>IF('2-2(基本)'!E22="","",'2-2(基本)'!E22)</f>
        <v/>
      </c>
      <c r="F22" s="362"/>
      <c r="G22" s="76"/>
      <c r="H22" s="78"/>
      <c r="I22" s="78"/>
      <c r="J22" s="178" t="str">
        <f t="shared" si="7"/>
        <v/>
      </c>
      <c r="K22" s="66"/>
      <c r="L22" s="154"/>
      <c r="M22" s="155"/>
      <c r="N22" s="155"/>
      <c r="O22" s="155"/>
      <c r="P22" s="155"/>
      <c r="Q22" s="154"/>
      <c r="R22" s="155"/>
      <c r="S22" s="155"/>
      <c r="T22" s="155"/>
      <c r="U22" s="155"/>
      <c r="V22" s="156"/>
      <c r="W22" s="154"/>
      <c r="X22" s="156"/>
      <c r="Y22" s="66"/>
      <c r="Z22" s="172">
        <f t="shared" si="0"/>
        <v>0</v>
      </c>
      <c r="AA22" s="523"/>
      <c r="AB22" s="523"/>
      <c r="AC22" s="343" t="str">
        <f t="shared" si="1"/>
        <v/>
      </c>
      <c r="AD22" s="556"/>
      <c r="AE22" s="70" t="str">
        <f t="shared" si="2"/>
        <v/>
      </c>
      <c r="AF22" s="276" t="str">
        <f>B$20</f>
        <v>ＦＷ２</v>
      </c>
      <c r="AG22" s="277" t="str">
        <f t="shared" si="3"/>
        <v/>
      </c>
      <c r="AH22" s="278" t="str">
        <f t="shared" si="11"/>
        <v/>
      </c>
      <c r="AI22" s="259" t="str">
        <f t="shared" si="4"/>
        <v/>
      </c>
      <c r="AJ22" s="260" t="str">
        <f t="shared" si="5"/>
        <v/>
      </c>
      <c r="AK22" s="261" t="str">
        <f t="shared" si="6"/>
        <v/>
      </c>
      <c r="AL22" s="279" t="str">
        <f t="shared" si="8"/>
        <v/>
      </c>
      <c r="AM22" s="280" t="str">
        <f t="shared" si="9"/>
        <v/>
      </c>
      <c r="AN22" s="280" t="str">
        <f t="shared" si="10"/>
        <v/>
      </c>
    </row>
    <row r="23" spans="2:41" ht="19.5" customHeight="1">
      <c r="B23" s="520"/>
      <c r="C23" s="54">
        <v>14</v>
      </c>
      <c r="D23" s="39" t="str">
        <f>IF('2-2(基本)'!D23="","",'2-2(基本)'!D23)</f>
        <v/>
      </c>
      <c r="E23" s="81" t="str">
        <f>IF('2-2(基本)'!E23="","",'2-2(基本)'!E23)</f>
        <v/>
      </c>
      <c r="F23" s="362"/>
      <c r="G23" s="76"/>
      <c r="H23" s="78"/>
      <c r="I23" s="78"/>
      <c r="J23" s="178" t="str">
        <f t="shared" si="7"/>
        <v/>
      </c>
      <c r="K23" s="66"/>
      <c r="L23" s="154"/>
      <c r="M23" s="155"/>
      <c r="N23" s="155"/>
      <c r="O23" s="155"/>
      <c r="P23" s="155"/>
      <c r="Q23" s="154"/>
      <c r="R23" s="155"/>
      <c r="S23" s="155"/>
      <c r="T23" s="155"/>
      <c r="U23" s="155"/>
      <c r="V23" s="156"/>
      <c r="W23" s="154"/>
      <c r="X23" s="156"/>
      <c r="Y23" s="66"/>
      <c r="Z23" s="172">
        <f t="shared" si="0"/>
        <v>0</v>
      </c>
      <c r="AA23" s="523"/>
      <c r="AB23" s="523"/>
      <c r="AC23" s="343" t="str">
        <f t="shared" si="1"/>
        <v/>
      </c>
      <c r="AD23" s="556"/>
      <c r="AE23" s="70" t="str">
        <f t="shared" si="2"/>
        <v/>
      </c>
      <c r="AF23" s="276" t="str">
        <f>B$20</f>
        <v>ＦＷ２</v>
      </c>
      <c r="AG23" s="277" t="str">
        <f t="shared" si="3"/>
        <v/>
      </c>
      <c r="AH23" s="278" t="str">
        <f t="shared" si="11"/>
        <v/>
      </c>
      <c r="AI23" s="259" t="str">
        <f t="shared" si="4"/>
        <v/>
      </c>
      <c r="AJ23" s="260" t="str">
        <f t="shared" si="5"/>
        <v/>
      </c>
      <c r="AK23" s="261" t="str">
        <f t="shared" si="6"/>
        <v/>
      </c>
      <c r="AL23" s="279" t="str">
        <f t="shared" si="8"/>
        <v/>
      </c>
      <c r="AM23" s="280" t="str">
        <f t="shared" si="9"/>
        <v/>
      </c>
      <c r="AN23" s="280" t="str">
        <f t="shared" si="10"/>
        <v/>
      </c>
    </row>
    <row r="24" spans="2:41" ht="19.5" customHeight="1" thickBot="1">
      <c r="B24" s="521"/>
      <c r="C24" s="52">
        <v>15</v>
      </c>
      <c r="D24" s="75" t="str">
        <f>IF('2-2(基本)'!D24="","",'2-2(基本)'!D24)</f>
        <v/>
      </c>
      <c r="E24" s="80" t="str">
        <f>IF('2-2(基本)'!E24="","",'2-2(基本)'!E24)</f>
        <v/>
      </c>
      <c r="F24" s="363"/>
      <c r="G24" s="177"/>
      <c r="H24" s="77"/>
      <c r="I24" s="77"/>
      <c r="J24" s="179" t="str">
        <f t="shared" si="7"/>
        <v/>
      </c>
      <c r="K24" s="67"/>
      <c r="L24" s="157"/>
      <c r="M24" s="158"/>
      <c r="N24" s="158"/>
      <c r="O24" s="158"/>
      <c r="P24" s="158"/>
      <c r="Q24" s="157"/>
      <c r="R24" s="158"/>
      <c r="S24" s="158"/>
      <c r="T24" s="158"/>
      <c r="U24" s="158"/>
      <c r="V24" s="159"/>
      <c r="W24" s="157"/>
      <c r="X24" s="159"/>
      <c r="Y24" s="67"/>
      <c r="Z24" s="253">
        <f t="shared" si="0"/>
        <v>0</v>
      </c>
      <c r="AA24" s="528"/>
      <c r="AB24" s="528"/>
      <c r="AC24" s="343" t="str">
        <f t="shared" si="1"/>
        <v/>
      </c>
      <c r="AD24" s="556"/>
      <c r="AE24" s="70" t="str">
        <f t="shared" si="2"/>
        <v/>
      </c>
      <c r="AF24" s="276" t="str">
        <f>B$20</f>
        <v>ＦＷ２</v>
      </c>
      <c r="AG24" s="277" t="str">
        <f t="shared" si="3"/>
        <v/>
      </c>
      <c r="AH24" s="278" t="str">
        <f t="shared" si="11"/>
        <v/>
      </c>
      <c r="AI24" s="259" t="str">
        <f t="shared" si="4"/>
        <v/>
      </c>
      <c r="AJ24" s="260" t="str">
        <f t="shared" si="5"/>
        <v/>
      </c>
      <c r="AK24" s="261" t="str">
        <f t="shared" si="6"/>
        <v/>
      </c>
      <c r="AL24" s="279" t="str">
        <f t="shared" si="8"/>
        <v/>
      </c>
      <c r="AM24" s="280" t="str">
        <f t="shared" si="9"/>
        <v/>
      </c>
      <c r="AN24" s="280" t="str">
        <f t="shared" si="10"/>
        <v/>
      </c>
    </row>
    <row r="25" spans="2:41" ht="19.5" customHeight="1" thickTop="1">
      <c r="B25" s="520" t="s">
        <v>471</v>
      </c>
      <c r="C25" s="49">
        <v>16</v>
      </c>
      <c r="D25" s="39" t="str">
        <f>IF('2-2(基本)'!D25="","",'2-2(基本)'!D25)</f>
        <v/>
      </c>
      <c r="E25" s="81" t="str">
        <f>IF('2-2(基本)'!E25="","",'2-2(基本)'!E25)</f>
        <v/>
      </c>
      <c r="F25" s="361"/>
      <c r="G25" s="418"/>
      <c r="H25" s="76"/>
      <c r="I25" s="76"/>
      <c r="J25" s="180" t="str">
        <f t="shared" si="7"/>
        <v/>
      </c>
      <c r="K25" s="65"/>
      <c r="L25" s="151"/>
      <c r="M25" s="152"/>
      <c r="N25" s="152"/>
      <c r="O25" s="152"/>
      <c r="P25" s="152"/>
      <c r="Q25" s="151"/>
      <c r="R25" s="152"/>
      <c r="S25" s="152"/>
      <c r="T25" s="152"/>
      <c r="U25" s="152"/>
      <c r="V25" s="153"/>
      <c r="W25" s="151"/>
      <c r="X25" s="153"/>
      <c r="Y25" s="65"/>
      <c r="Z25" s="254">
        <f t="shared" si="0"/>
        <v>0</v>
      </c>
      <c r="AA25" s="527"/>
      <c r="AB25" s="527"/>
      <c r="AC25" s="343" t="str">
        <f t="shared" si="1"/>
        <v/>
      </c>
      <c r="AD25" s="556"/>
      <c r="AE25" s="70" t="str">
        <f t="shared" si="2"/>
        <v/>
      </c>
      <c r="AF25" s="276" t="str">
        <f>B$25</f>
        <v>ＦＷ３</v>
      </c>
      <c r="AG25" s="277" t="str">
        <f t="shared" si="3"/>
        <v/>
      </c>
      <c r="AH25" s="278" t="str">
        <f t="shared" si="11"/>
        <v/>
      </c>
      <c r="AI25" s="259" t="str">
        <f t="shared" si="4"/>
        <v/>
      </c>
      <c r="AJ25" s="260" t="str">
        <f t="shared" si="5"/>
        <v/>
      </c>
      <c r="AK25" s="261" t="str">
        <f t="shared" si="6"/>
        <v/>
      </c>
      <c r="AL25" s="279" t="str">
        <f t="shared" si="8"/>
        <v/>
      </c>
      <c r="AM25" s="280" t="str">
        <f t="shared" si="9"/>
        <v/>
      </c>
      <c r="AN25" s="280" t="str">
        <f t="shared" si="10"/>
        <v/>
      </c>
    </row>
    <row r="26" spans="2:41" ht="19.5" customHeight="1">
      <c r="B26" s="520"/>
      <c r="C26" s="54">
        <v>17</v>
      </c>
      <c r="D26" s="39" t="str">
        <f>IF('2-2(基本)'!D26="","",'2-2(基本)'!D26)</f>
        <v/>
      </c>
      <c r="E26" s="81" t="str">
        <f>IF('2-2(基本)'!E26="","",'2-2(基本)'!E26)</f>
        <v/>
      </c>
      <c r="F26" s="362"/>
      <c r="G26" s="76"/>
      <c r="H26" s="78"/>
      <c r="I26" s="78"/>
      <c r="J26" s="178" t="str">
        <f t="shared" si="7"/>
        <v/>
      </c>
      <c r="K26" s="66"/>
      <c r="L26" s="154"/>
      <c r="M26" s="155"/>
      <c r="N26" s="155"/>
      <c r="O26" s="155"/>
      <c r="P26" s="155"/>
      <c r="Q26" s="154"/>
      <c r="R26" s="155"/>
      <c r="S26" s="155"/>
      <c r="T26" s="155"/>
      <c r="U26" s="155"/>
      <c r="V26" s="156"/>
      <c r="W26" s="154"/>
      <c r="X26" s="156"/>
      <c r="Y26" s="66"/>
      <c r="Z26" s="172">
        <f t="shared" si="0"/>
        <v>0</v>
      </c>
      <c r="AA26" s="523"/>
      <c r="AB26" s="523"/>
      <c r="AC26" s="343" t="str">
        <f t="shared" si="1"/>
        <v/>
      </c>
      <c r="AD26" s="556"/>
      <c r="AE26" s="70" t="str">
        <f t="shared" si="2"/>
        <v/>
      </c>
      <c r="AF26" s="276" t="str">
        <f>B$25</f>
        <v>ＦＷ３</v>
      </c>
      <c r="AG26" s="277" t="str">
        <f t="shared" si="3"/>
        <v/>
      </c>
      <c r="AH26" s="278" t="str">
        <f t="shared" si="11"/>
        <v/>
      </c>
      <c r="AI26" s="259" t="str">
        <f t="shared" si="4"/>
        <v/>
      </c>
      <c r="AJ26" s="260" t="str">
        <f t="shared" si="5"/>
        <v/>
      </c>
      <c r="AK26" s="261" t="str">
        <f t="shared" si="6"/>
        <v/>
      </c>
      <c r="AL26" s="279" t="str">
        <f t="shared" si="8"/>
        <v/>
      </c>
      <c r="AM26" s="280" t="str">
        <f t="shared" si="9"/>
        <v/>
      </c>
      <c r="AN26" s="280" t="str">
        <f t="shared" si="10"/>
        <v/>
      </c>
    </row>
    <row r="27" spans="2:41" ht="19.5" customHeight="1">
      <c r="B27" s="520"/>
      <c r="C27" s="54">
        <v>18</v>
      </c>
      <c r="D27" s="39" t="str">
        <f>IF('2-2(基本)'!D27="","",'2-2(基本)'!D27)</f>
        <v/>
      </c>
      <c r="E27" s="81" t="str">
        <f>IF('2-2(基本)'!E27="","",'2-2(基本)'!E27)</f>
        <v/>
      </c>
      <c r="F27" s="362"/>
      <c r="G27" s="76"/>
      <c r="H27" s="78"/>
      <c r="I27" s="78"/>
      <c r="J27" s="178" t="str">
        <f t="shared" si="7"/>
        <v/>
      </c>
      <c r="K27" s="66"/>
      <c r="L27" s="154"/>
      <c r="M27" s="155"/>
      <c r="N27" s="155"/>
      <c r="O27" s="155"/>
      <c r="P27" s="155"/>
      <c r="Q27" s="154"/>
      <c r="R27" s="155"/>
      <c r="S27" s="155"/>
      <c r="T27" s="155"/>
      <c r="U27" s="155"/>
      <c r="V27" s="156"/>
      <c r="W27" s="154"/>
      <c r="X27" s="156"/>
      <c r="Y27" s="66"/>
      <c r="Z27" s="172">
        <f t="shared" si="0"/>
        <v>0</v>
      </c>
      <c r="AA27" s="523"/>
      <c r="AB27" s="523"/>
      <c r="AC27" s="343" t="str">
        <f t="shared" si="1"/>
        <v/>
      </c>
      <c r="AD27" s="556"/>
      <c r="AE27" s="70" t="str">
        <f t="shared" si="2"/>
        <v/>
      </c>
      <c r="AF27" s="276" t="str">
        <f>B$25</f>
        <v>ＦＷ３</v>
      </c>
      <c r="AG27" s="277" t="str">
        <f t="shared" si="3"/>
        <v/>
      </c>
      <c r="AH27" s="278" t="str">
        <f t="shared" si="11"/>
        <v/>
      </c>
      <c r="AI27" s="259" t="str">
        <f t="shared" si="4"/>
        <v/>
      </c>
      <c r="AJ27" s="260" t="str">
        <f t="shared" si="5"/>
        <v/>
      </c>
      <c r="AK27" s="261" t="str">
        <f t="shared" si="6"/>
        <v/>
      </c>
      <c r="AL27" s="279" t="str">
        <f t="shared" si="8"/>
        <v/>
      </c>
      <c r="AM27" s="280" t="str">
        <f t="shared" si="9"/>
        <v/>
      </c>
      <c r="AN27" s="280" t="str">
        <f t="shared" si="10"/>
        <v/>
      </c>
    </row>
    <row r="28" spans="2:41" ht="19.5" customHeight="1">
      <c r="B28" s="520"/>
      <c r="C28" s="54">
        <v>19</v>
      </c>
      <c r="D28" s="39" t="str">
        <f>IF('2-2(基本)'!D28="","",'2-2(基本)'!D28)</f>
        <v/>
      </c>
      <c r="E28" s="81" t="str">
        <f>IF('2-2(基本)'!E28="","",'2-2(基本)'!E28)</f>
        <v/>
      </c>
      <c r="F28" s="362"/>
      <c r="G28" s="76"/>
      <c r="H28" s="78"/>
      <c r="I28" s="78"/>
      <c r="J28" s="178" t="str">
        <f t="shared" si="7"/>
        <v/>
      </c>
      <c r="K28" s="66"/>
      <c r="L28" s="154"/>
      <c r="M28" s="155"/>
      <c r="N28" s="155"/>
      <c r="O28" s="155"/>
      <c r="P28" s="155"/>
      <c r="Q28" s="154"/>
      <c r="R28" s="155"/>
      <c r="S28" s="155"/>
      <c r="T28" s="155"/>
      <c r="U28" s="155"/>
      <c r="V28" s="156"/>
      <c r="W28" s="154"/>
      <c r="X28" s="156"/>
      <c r="Y28" s="66"/>
      <c r="Z28" s="172">
        <f t="shared" si="0"/>
        <v>0</v>
      </c>
      <c r="AA28" s="523"/>
      <c r="AB28" s="523"/>
      <c r="AC28" s="343" t="str">
        <f t="shared" si="1"/>
        <v/>
      </c>
      <c r="AD28" s="556"/>
      <c r="AE28" s="70" t="str">
        <f t="shared" si="2"/>
        <v/>
      </c>
      <c r="AF28" s="276" t="str">
        <f>B$25</f>
        <v>ＦＷ３</v>
      </c>
      <c r="AG28" s="277" t="str">
        <f t="shared" si="3"/>
        <v/>
      </c>
      <c r="AH28" s="278" t="str">
        <f t="shared" si="11"/>
        <v/>
      </c>
      <c r="AI28" s="259" t="str">
        <f t="shared" si="4"/>
        <v/>
      </c>
      <c r="AJ28" s="260" t="str">
        <f t="shared" si="5"/>
        <v/>
      </c>
      <c r="AK28" s="261" t="str">
        <f t="shared" si="6"/>
        <v/>
      </c>
      <c r="AL28" s="279" t="str">
        <f t="shared" si="8"/>
        <v/>
      </c>
      <c r="AM28" s="280" t="str">
        <f t="shared" si="9"/>
        <v/>
      </c>
      <c r="AN28" s="280" t="str">
        <f t="shared" si="10"/>
        <v/>
      </c>
    </row>
    <row r="29" spans="2:41" ht="19.5" customHeight="1">
      <c r="B29" s="548"/>
      <c r="C29" s="54">
        <v>20</v>
      </c>
      <c r="D29" s="39" t="str">
        <f>IF('2-2(基本)'!D29="","",'2-2(基本)'!D29)</f>
        <v/>
      </c>
      <c r="E29" s="81" t="str">
        <f>IF('2-2(基本)'!E29="","",'2-2(基本)'!E29)</f>
        <v/>
      </c>
      <c r="F29" s="362"/>
      <c r="G29" s="76"/>
      <c r="H29" s="78"/>
      <c r="I29" s="78"/>
      <c r="J29" s="178" t="str">
        <f t="shared" si="7"/>
        <v/>
      </c>
      <c r="K29" s="66"/>
      <c r="L29" s="154"/>
      <c r="M29" s="155"/>
      <c r="N29" s="155"/>
      <c r="O29" s="155"/>
      <c r="P29" s="155"/>
      <c r="Q29" s="154"/>
      <c r="R29" s="155"/>
      <c r="S29" s="155"/>
      <c r="T29" s="155"/>
      <c r="U29" s="155"/>
      <c r="V29" s="156"/>
      <c r="W29" s="154"/>
      <c r="X29" s="156"/>
      <c r="Y29" s="66"/>
      <c r="Z29" s="172">
        <f t="shared" si="0"/>
        <v>0</v>
      </c>
      <c r="AA29" s="523"/>
      <c r="AB29" s="523"/>
      <c r="AC29" s="343" t="str">
        <f t="shared" si="1"/>
        <v/>
      </c>
      <c r="AD29" s="557"/>
      <c r="AE29" s="70" t="str">
        <f t="shared" si="2"/>
        <v/>
      </c>
      <c r="AF29" s="276" t="str">
        <f>B$25</f>
        <v>ＦＷ３</v>
      </c>
      <c r="AG29" s="277" t="str">
        <f t="shared" si="3"/>
        <v/>
      </c>
      <c r="AH29" s="278" t="str">
        <f t="shared" si="11"/>
        <v/>
      </c>
      <c r="AI29" s="259" t="str">
        <f t="shared" si="4"/>
        <v/>
      </c>
      <c r="AJ29" s="260" t="str">
        <f t="shared" si="5"/>
        <v/>
      </c>
      <c r="AK29" s="261" t="str">
        <f t="shared" si="6"/>
        <v/>
      </c>
      <c r="AL29" s="279" t="str">
        <f t="shared" si="8"/>
        <v/>
      </c>
      <c r="AM29" s="280" t="str">
        <f t="shared" si="9"/>
        <v/>
      </c>
      <c r="AN29" s="280" t="str">
        <f t="shared" si="10"/>
        <v/>
      </c>
    </row>
    <row r="30" spans="2:41" ht="20.100000000000001" customHeight="1">
      <c r="B30" s="41" t="s">
        <v>426</v>
      </c>
      <c r="C30" s="117" t="str">
        <f>"研修は"&amp;TEXT(リスト!$G$55,"ggge年m月d日")&amp;"から"&amp;TEXT(リスト!$G$56,"ggge年m月d日")&amp;"までの期間です。"</f>
        <v>研修は令和7年6月1日から令和8年1月31日までの期間です。</v>
      </c>
      <c r="AC30" s="208"/>
      <c r="AD30" s="555" t="s">
        <v>503</v>
      </c>
      <c r="AE30" s="70" t="str">
        <f t="shared" ref="AE30:AE44" si="12">E47</f>
        <v/>
      </c>
      <c r="AF30" s="276" t="str">
        <f>B$47</f>
        <v>ＦＷ１</v>
      </c>
      <c r="AG30" s="277" t="str">
        <f>IF(F47&lt;&gt;"",F47,"")</f>
        <v/>
      </c>
      <c r="AH30" s="278" t="str">
        <f t="shared" si="11"/>
        <v/>
      </c>
      <c r="AI30" s="259" t="str">
        <f t="shared" si="4"/>
        <v/>
      </c>
      <c r="AJ30" s="260" t="str">
        <f t="shared" si="5"/>
        <v/>
      </c>
      <c r="AK30" s="261" t="str">
        <f t="shared" si="6"/>
        <v/>
      </c>
      <c r="AL30" s="279" t="str">
        <f t="shared" si="8"/>
        <v/>
      </c>
      <c r="AM30" s="280" t="str">
        <f t="shared" si="9"/>
        <v/>
      </c>
      <c r="AN30" s="280" t="str">
        <f t="shared" si="10"/>
        <v/>
      </c>
      <c r="AO30" s="281" t="str">
        <f>IF(AND(E42&lt;&gt;"",F42=""),1,"")</f>
        <v/>
      </c>
    </row>
    <row r="31" spans="2:41" ht="20.100000000000001" customHeight="1">
      <c r="B31" s="41" t="s">
        <v>431</v>
      </c>
      <c r="C31" s="580" t="str">
        <f>"当初計画のFW実地研修日数が、"&amp;リスト!C84&amp;"日未満の場合、その理由を備考欄に記載ください。"</f>
        <v>当初計画のFW実地研修日数が、130日未満の場合、その理由を備考欄に記載ください。</v>
      </c>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580"/>
      <c r="AB31" s="580"/>
      <c r="AC31" s="208"/>
      <c r="AD31" s="556"/>
      <c r="AE31" s="70" t="str">
        <f t="shared" si="12"/>
        <v/>
      </c>
      <c r="AF31" s="276" t="str">
        <f>B$47</f>
        <v>ＦＷ１</v>
      </c>
      <c r="AG31" s="277" t="str">
        <f t="shared" ref="AG31:AG44" si="13">IF(F48&lt;&gt;"",F48,"")</f>
        <v/>
      </c>
      <c r="AH31" s="278" t="str">
        <f t="shared" si="11"/>
        <v/>
      </c>
      <c r="AI31" s="259" t="str">
        <f t="shared" si="4"/>
        <v/>
      </c>
      <c r="AJ31" s="260" t="str">
        <f t="shared" si="5"/>
        <v/>
      </c>
      <c r="AK31" s="261" t="str">
        <f t="shared" si="6"/>
        <v/>
      </c>
      <c r="AL31" s="279" t="str">
        <f t="shared" si="8"/>
        <v/>
      </c>
      <c r="AM31" s="280" t="str">
        <f t="shared" si="9"/>
        <v/>
      </c>
      <c r="AN31" s="280" t="str">
        <f t="shared" si="10"/>
        <v/>
      </c>
      <c r="AO31" s="281" t="str">
        <f>IF(AND(E43&lt;&gt;"",F43=""),1,"")</f>
        <v/>
      </c>
    </row>
    <row r="32" spans="2:41" ht="20.100000000000001" customHeight="1">
      <c r="B32" s="41" t="s">
        <v>518</v>
      </c>
      <c r="C32" s="580" t="s">
        <v>567</v>
      </c>
      <c r="D32" s="580"/>
      <c r="E32" s="580"/>
      <c r="F32" s="580"/>
      <c r="G32" s="580"/>
      <c r="H32" s="580"/>
      <c r="I32" s="580"/>
      <c r="J32" s="580"/>
      <c r="K32" s="580"/>
      <c r="L32" s="580"/>
      <c r="M32" s="580"/>
      <c r="N32" s="580"/>
      <c r="O32" s="580"/>
      <c r="P32" s="580"/>
      <c r="Q32" s="580"/>
      <c r="R32" s="580"/>
      <c r="S32" s="580"/>
      <c r="T32" s="580"/>
      <c r="U32" s="580"/>
      <c r="V32" s="580"/>
      <c r="W32" s="580"/>
      <c r="X32" s="580"/>
      <c r="Y32" s="580"/>
      <c r="Z32" s="580"/>
      <c r="AA32" s="580"/>
      <c r="AB32" s="580"/>
      <c r="AC32" s="208"/>
      <c r="AD32" s="556"/>
      <c r="AE32" s="70" t="str">
        <f t="shared" si="12"/>
        <v/>
      </c>
      <c r="AF32" s="276" t="str">
        <f>B$47</f>
        <v>ＦＷ１</v>
      </c>
      <c r="AG32" s="277" t="str">
        <f t="shared" si="13"/>
        <v/>
      </c>
      <c r="AH32" s="278" t="str">
        <f t="shared" si="11"/>
        <v/>
      </c>
      <c r="AI32" s="259" t="str">
        <f t="shared" si="4"/>
        <v/>
      </c>
      <c r="AJ32" s="260" t="str">
        <f t="shared" si="5"/>
        <v/>
      </c>
      <c r="AK32" s="261" t="str">
        <f t="shared" si="6"/>
        <v/>
      </c>
      <c r="AL32" s="279" t="str">
        <f t="shared" si="8"/>
        <v/>
      </c>
      <c r="AM32" s="280" t="str">
        <f t="shared" si="9"/>
        <v/>
      </c>
      <c r="AN32" s="280" t="str">
        <f t="shared" si="10"/>
        <v/>
      </c>
      <c r="AO32" s="281" t="str">
        <f>IF(AND(E44&lt;&gt;"",F44=""),1,"")</f>
        <v/>
      </c>
    </row>
    <row r="33" spans="2:41" ht="20.100000000000001" hidden="1" customHeight="1">
      <c r="B33" s="508" t="s">
        <v>315</v>
      </c>
      <c r="C33" s="535"/>
      <c r="D33" s="535"/>
      <c r="E33" s="535"/>
      <c r="F33" s="538"/>
      <c r="G33" t="str">
        <f>G1</f>
        <v>R7緑</v>
      </c>
      <c r="AA33" s="37" t="str">
        <f>IF('2-1(表紙)'!$J$3="","提出区分",'2-1(表紙)'!$J$3)</f>
        <v>提出区分</v>
      </c>
      <c r="AC33" s="208"/>
      <c r="AD33" s="556"/>
      <c r="AE33" s="70" t="str">
        <f t="shared" si="12"/>
        <v/>
      </c>
      <c r="AF33" s="276" t="str">
        <f>B$47</f>
        <v>ＦＷ１</v>
      </c>
      <c r="AG33" s="277" t="str">
        <f t="shared" si="13"/>
        <v/>
      </c>
      <c r="AH33" s="278" t="str">
        <f t="shared" si="11"/>
        <v/>
      </c>
      <c r="AI33" s="259" t="str">
        <f t="shared" si="4"/>
        <v/>
      </c>
      <c r="AJ33" s="260" t="str">
        <f t="shared" si="5"/>
        <v/>
      </c>
      <c r="AK33" s="261" t="str">
        <f t="shared" si="6"/>
        <v/>
      </c>
      <c r="AL33" s="279" t="str">
        <f t="shared" si="8"/>
        <v/>
      </c>
      <c r="AM33" s="280" t="str">
        <f t="shared" si="9"/>
        <v/>
      </c>
      <c r="AN33" s="280" t="str">
        <f t="shared" si="10"/>
        <v/>
      </c>
      <c r="AO33" s="281" t="str">
        <f>IF(AND(E45&lt;&gt;"",F45=""),1,"")</f>
        <v/>
      </c>
    </row>
    <row r="34" spans="2:41" ht="9.9" hidden="1" customHeight="1">
      <c r="AC34" s="208"/>
      <c r="AD34" s="556"/>
      <c r="AE34" s="70" t="str">
        <f t="shared" si="12"/>
        <v/>
      </c>
      <c r="AF34" s="276" t="str">
        <f>B$47</f>
        <v>ＦＷ１</v>
      </c>
      <c r="AG34" s="277" t="str">
        <f t="shared" si="13"/>
        <v/>
      </c>
      <c r="AH34" s="278" t="str">
        <f t="shared" si="11"/>
        <v/>
      </c>
      <c r="AI34" s="259" t="str">
        <f t="shared" si="4"/>
        <v/>
      </c>
      <c r="AJ34" s="260" t="str">
        <f t="shared" si="5"/>
        <v/>
      </c>
      <c r="AK34" s="261" t="str">
        <f t="shared" si="6"/>
        <v/>
      </c>
      <c r="AL34" s="279" t="str">
        <f t="shared" si="8"/>
        <v/>
      </c>
      <c r="AM34" s="280" t="str">
        <f t="shared" si="9"/>
        <v/>
      </c>
      <c r="AN34" s="280" t="str">
        <f t="shared" si="10"/>
        <v/>
      </c>
      <c r="AO34" s="281" t="str">
        <f>IF(AND(E46&lt;&gt;"",F46=""),1,"")</f>
        <v/>
      </c>
    </row>
    <row r="35" spans="2:41" ht="20.100000000000001" hidden="1" customHeight="1">
      <c r="B35" s="541" t="s">
        <v>328</v>
      </c>
      <c r="C35" s="541"/>
      <c r="D35" s="541"/>
      <c r="E35" s="541"/>
      <c r="F35" s="541"/>
      <c r="G35" s="541"/>
      <c r="H35" s="541"/>
      <c r="I35" s="128"/>
      <c r="J35" s="128"/>
      <c r="K35" s="128"/>
      <c r="L35" s="128"/>
      <c r="M35" s="128"/>
      <c r="N35" s="128"/>
      <c r="O35" s="128"/>
      <c r="P35" s="128"/>
      <c r="Q35" s="508" t="s">
        <v>205</v>
      </c>
      <c r="R35" s="535"/>
      <c r="S35" s="538"/>
      <c r="T35" s="516" t="str">
        <f>IF('2-1(表紙)'!$I$15="","",'2-1(表紙)'!$I$15)</f>
        <v/>
      </c>
      <c r="U35" s="517"/>
      <c r="V35" s="517"/>
      <c r="W35" s="517"/>
      <c r="X35" s="517"/>
      <c r="Y35" s="517"/>
      <c r="Z35" s="517"/>
      <c r="AA35" s="517"/>
      <c r="AB35" s="518"/>
      <c r="AC35" s="208"/>
      <c r="AD35" s="556"/>
      <c r="AE35" s="70" t="str">
        <f t="shared" si="12"/>
        <v/>
      </c>
      <c r="AF35" s="276" t="str">
        <f>B$52</f>
        <v>ＦＷ２</v>
      </c>
      <c r="AG35" s="277" t="str">
        <f t="shared" si="13"/>
        <v/>
      </c>
      <c r="AH35" s="278" t="str">
        <f t="shared" si="11"/>
        <v/>
      </c>
      <c r="AI35" s="259" t="str">
        <f t="shared" si="4"/>
        <v/>
      </c>
      <c r="AJ35" s="260" t="str">
        <f t="shared" si="5"/>
        <v/>
      </c>
      <c r="AK35" s="261" t="str">
        <f t="shared" si="6"/>
        <v/>
      </c>
      <c r="AL35" s="279" t="str">
        <f t="shared" si="8"/>
        <v/>
      </c>
      <c r="AM35" s="280" t="str">
        <f t="shared" si="9"/>
        <v/>
      </c>
      <c r="AN35" s="280" t="str">
        <f t="shared" si="10"/>
        <v/>
      </c>
    </row>
    <row r="36" spans="2:41" ht="20.100000000000001" hidden="1" customHeight="1">
      <c r="B36" s="541"/>
      <c r="C36" s="541"/>
      <c r="D36" s="541"/>
      <c r="E36" s="541"/>
      <c r="F36" s="541"/>
      <c r="G36" s="541"/>
      <c r="H36" s="541"/>
      <c r="I36" s="128"/>
      <c r="J36" s="128"/>
      <c r="K36" s="128"/>
      <c r="L36" s="128"/>
      <c r="M36" s="128"/>
      <c r="N36" s="128"/>
      <c r="O36" s="128"/>
      <c r="P36" s="128"/>
      <c r="Q36" s="563" t="s">
        <v>11</v>
      </c>
      <c r="R36" s="513"/>
      <c r="S36" s="564"/>
      <c r="T36" s="516" t="str">
        <f>IF('2-1(表紙)'!$J$15="","",'2-1(表紙)'!$J$15)</f>
        <v/>
      </c>
      <c r="U36" s="517"/>
      <c r="V36" s="517"/>
      <c r="W36" s="517"/>
      <c r="X36" s="517"/>
      <c r="Y36" s="517"/>
      <c r="Z36" s="517"/>
      <c r="AA36" s="517"/>
      <c r="AB36" s="518"/>
      <c r="AC36" s="208"/>
      <c r="AD36" s="556"/>
      <c r="AE36" s="70" t="str">
        <f t="shared" si="12"/>
        <v/>
      </c>
      <c r="AF36" s="276" t="str">
        <f>B$52</f>
        <v>ＦＷ２</v>
      </c>
      <c r="AG36" s="277" t="str">
        <f t="shared" si="13"/>
        <v/>
      </c>
      <c r="AH36" s="278" t="str">
        <f t="shared" si="11"/>
        <v/>
      </c>
      <c r="AI36" s="259" t="str">
        <f t="shared" si="4"/>
        <v/>
      </c>
      <c r="AJ36" s="260" t="str">
        <f t="shared" si="5"/>
        <v/>
      </c>
      <c r="AK36" s="261" t="str">
        <f t="shared" si="6"/>
        <v/>
      </c>
      <c r="AL36" s="279" t="str">
        <f t="shared" si="8"/>
        <v/>
      </c>
      <c r="AM36" s="280" t="str">
        <f t="shared" si="9"/>
        <v/>
      </c>
      <c r="AN36" s="280" t="str">
        <f t="shared" si="10"/>
        <v/>
      </c>
    </row>
    <row r="37" spans="2:41" ht="20.100000000000001" hidden="1" customHeight="1">
      <c r="B37" s="128"/>
      <c r="C37" s="128"/>
      <c r="D37" s="128"/>
      <c r="E37" s="128"/>
      <c r="F37" s="128"/>
      <c r="G37" s="128"/>
      <c r="H37" s="128"/>
      <c r="I37" s="128"/>
      <c r="J37" s="128"/>
      <c r="K37" s="128"/>
      <c r="L37" s="128"/>
      <c r="M37" s="128"/>
      <c r="N37" s="128"/>
      <c r="O37" s="128"/>
      <c r="P37" s="128"/>
      <c r="Q37" s="508" t="s">
        <v>591</v>
      </c>
      <c r="R37" s="535"/>
      <c r="S37" s="538"/>
      <c r="T37" s="516" t="str">
        <f>IF('2-1(表紙)'!$H$10="","",'2-1(表紙)'!$H$10)</f>
        <v/>
      </c>
      <c r="U37" s="517"/>
      <c r="V37" s="517"/>
      <c r="W37" s="517"/>
      <c r="X37" s="517"/>
      <c r="Y37" s="517"/>
      <c r="Z37" s="517"/>
      <c r="AA37" s="517"/>
      <c r="AB37" s="225" t="str">
        <f>IF('2-1(表紙)'!$K$15="","",'2-1(表紙)'!$K$15)</f>
        <v/>
      </c>
      <c r="AC37" s="208"/>
      <c r="AD37" s="556"/>
      <c r="AE37" s="70" t="str">
        <f t="shared" si="12"/>
        <v/>
      </c>
      <c r="AF37" s="276" t="str">
        <f>B$52</f>
        <v>ＦＷ２</v>
      </c>
      <c r="AG37" s="277" t="str">
        <f t="shared" si="13"/>
        <v/>
      </c>
      <c r="AH37" s="278" t="str">
        <f t="shared" si="11"/>
        <v/>
      </c>
      <c r="AI37" s="259" t="str">
        <f t="shared" si="4"/>
        <v/>
      </c>
      <c r="AJ37" s="260" t="str">
        <f t="shared" si="5"/>
        <v/>
      </c>
      <c r="AK37" s="261" t="str">
        <f t="shared" si="6"/>
        <v/>
      </c>
      <c r="AL37" s="279" t="str">
        <f t="shared" si="8"/>
        <v/>
      </c>
      <c r="AM37" s="280" t="str">
        <f t="shared" si="9"/>
        <v/>
      </c>
      <c r="AN37" s="280" t="str">
        <f t="shared" si="10"/>
        <v/>
      </c>
    </row>
    <row r="38" spans="2:41" ht="9.9" hidden="1" customHeight="1">
      <c r="AA38" s="82"/>
      <c r="AC38" s="209"/>
      <c r="AD38" s="556"/>
      <c r="AE38" s="70" t="str">
        <f t="shared" si="12"/>
        <v/>
      </c>
      <c r="AF38" s="276" t="str">
        <f>B$52</f>
        <v>ＦＷ２</v>
      </c>
      <c r="AG38" s="277" t="str">
        <f t="shared" si="13"/>
        <v/>
      </c>
      <c r="AH38" s="278" t="str">
        <f t="shared" si="11"/>
        <v/>
      </c>
      <c r="AI38" s="259" t="str">
        <f t="shared" si="4"/>
        <v/>
      </c>
      <c r="AJ38" s="260" t="str">
        <f t="shared" si="5"/>
        <v/>
      </c>
      <c r="AK38" s="261" t="str">
        <f t="shared" si="6"/>
        <v/>
      </c>
      <c r="AL38" s="279" t="str">
        <f t="shared" si="8"/>
        <v/>
      </c>
      <c r="AM38" s="280" t="str">
        <f t="shared" si="9"/>
        <v/>
      </c>
      <c r="AN38" s="280" t="str">
        <f t="shared" si="10"/>
        <v/>
      </c>
    </row>
    <row r="39" spans="2:41" ht="20.100000000000001" hidden="1" customHeight="1">
      <c r="B39" s="529" t="s">
        <v>260</v>
      </c>
      <c r="C39" s="524" t="s">
        <v>215</v>
      </c>
      <c r="D39" s="524" t="s">
        <v>0</v>
      </c>
      <c r="E39" s="578" t="s">
        <v>1</v>
      </c>
      <c r="F39" s="507" t="s">
        <v>458</v>
      </c>
      <c r="G39" s="507"/>
      <c r="H39" s="507"/>
      <c r="I39" s="507"/>
      <c r="J39" s="507"/>
      <c r="K39" s="507"/>
      <c r="L39" s="508" t="s">
        <v>141</v>
      </c>
      <c r="M39" s="535"/>
      <c r="N39" s="535"/>
      <c r="O39" s="535"/>
      <c r="P39" s="535"/>
      <c r="Q39" s="535"/>
      <c r="R39" s="535"/>
      <c r="S39" s="535"/>
      <c r="T39" s="535"/>
      <c r="U39" s="535"/>
      <c r="V39" s="535"/>
      <c r="W39" s="535"/>
      <c r="X39" s="538"/>
      <c r="Y39" s="562" t="str">
        <f>Y7</f>
        <v>集合研修修了の確認（随時）</v>
      </c>
      <c r="Z39" s="549" t="str">
        <f>Z7</f>
        <v>"研修生の減"になった</v>
      </c>
      <c r="AA39" s="540" t="str">
        <f>AA7</f>
        <v xml:space="preserve">備考
（研修生の減、
実地研修日数
の計画理由等）
</v>
      </c>
      <c r="AB39" s="540"/>
      <c r="AC39" s="208"/>
      <c r="AD39" s="556"/>
      <c r="AE39" s="70" t="str">
        <f t="shared" si="12"/>
        <v/>
      </c>
      <c r="AF39" s="276" t="str">
        <f>B$52</f>
        <v>ＦＷ２</v>
      </c>
      <c r="AG39" s="277" t="str">
        <f t="shared" si="13"/>
        <v/>
      </c>
      <c r="AH39" s="278" t="str">
        <f t="shared" si="11"/>
        <v/>
      </c>
      <c r="AI39" s="259" t="str">
        <f t="shared" si="4"/>
        <v/>
      </c>
      <c r="AJ39" s="260" t="str">
        <f t="shared" si="5"/>
        <v/>
      </c>
      <c r="AK39" s="261" t="str">
        <f t="shared" si="6"/>
        <v/>
      </c>
      <c r="AL39" s="279" t="str">
        <f t="shared" si="8"/>
        <v/>
      </c>
      <c r="AM39" s="280" t="str">
        <f t="shared" si="9"/>
        <v/>
      </c>
      <c r="AN39" s="280" t="str">
        <f t="shared" si="10"/>
        <v/>
      </c>
    </row>
    <row r="40" spans="2:41" ht="20.100000000000001" hidden="1" customHeight="1">
      <c r="B40" s="531"/>
      <c r="C40" s="524"/>
      <c r="D40" s="524"/>
      <c r="E40" s="563"/>
      <c r="F40" s="572" t="str">
        <f>F8</f>
        <v>研修開始年月日</v>
      </c>
      <c r="G40" s="562" t="str">
        <f>G8</f>
        <v>研修月数</v>
      </c>
      <c r="H40" s="516" t="str">
        <f>H8</f>
        <v>実地研修日数(②)</v>
      </c>
      <c r="I40" s="517"/>
      <c r="J40" s="518"/>
      <c r="K40" s="562" t="str">
        <f>K8</f>
        <v>実地研修日数達成の確認
(年間実績時)</v>
      </c>
      <c r="L40" s="558" t="s">
        <v>142</v>
      </c>
      <c r="M40" s="559"/>
      <c r="N40" s="559"/>
      <c r="O40" s="559"/>
      <c r="P40" s="559"/>
      <c r="Q40" s="558" t="s">
        <v>221</v>
      </c>
      <c r="R40" s="559"/>
      <c r="S40" s="559"/>
      <c r="T40" s="559"/>
      <c r="U40" s="559"/>
      <c r="V40" s="560"/>
      <c r="W40" s="558" t="s">
        <v>238</v>
      </c>
      <c r="X40" s="560"/>
      <c r="Y40" s="531"/>
      <c r="Z40" s="550"/>
      <c r="AA40" s="540"/>
      <c r="AB40" s="540"/>
      <c r="AC40" s="208"/>
      <c r="AD40" s="556"/>
      <c r="AE40" s="70" t="str">
        <f t="shared" si="12"/>
        <v/>
      </c>
      <c r="AF40" s="276" t="str">
        <f>B$57</f>
        <v>ＦＷ３</v>
      </c>
      <c r="AG40" s="277" t="str">
        <f t="shared" si="13"/>
        <v/>
      </c>
      <c r="AH40" s="278" t="str">
        <f t="shared" si="11"/>
        <v/>
      </c>
      <c r="AI40" s="259" t="str">
        <f t="shared" si="4"/>
        <v/>
      </c>
      <c r="AJ40" s="260" t="str">
        <f t="shared" si="5"/>
        <v/>
      </c>
      <c r="AK40" s="261" t="str">
        <f t="shared" si="6"/>
        <v/>
      </c>
      <c r="AL40" s="279" t="str">
        <f t="shared" si="8"/>
        <v/>
      </c>
      <c r="AM40" s="280" t="str">
        <f t="shared" si="9"/>
        <v/>
      </c>
      <c r="AN40" s="280" t="str">
        <f t="shared" si="10"/>
        <v/>
      </c>
    </row>
    <row r="41" spans="2:41" ht="152.1" hidden="1" customHeight="1" thickBot="1">
      <c r="B41" s="530"/>
      <c r="C41" s="525"/>
      <c r="D41" s="525"/>
      <c r="E41" s="579"/>
      <c r="F41" s="581"/>
      <c r="G41" s="567"/>
      <c r="H41" s="204" t="s">
        <v>381</v>
      </c>
      <c r="I41" s="204" t="s">
        <v>382</v>
      </c>
      <c r="J41" s="204" t="s">
        <v>266</v>
      </c>
      <c r="K41" s="567"/>
      <c r="L41" s="160" t="s">
        <v>143</v>
      </c>
      <c r="M41" s="161" t="s">
        <v>145</v>
      </c>
      <c r="N41" s="161" t="s">
        <v>626</v>
      </c>
      <c r="O41" s="162" t="s">
        <v>144</v>
      </c>
      <c r="P41" s="161" t="s">
        <v>146</v>
      </c>
      <c r="Q41" s="164" t="s">
        <v>148</v>
      </c>
      <c r="R41" s="161" t="s">
        <v>149</v>
      </c>
      <c r="S41" s="161" t="s">
        <v>151</v>
      </c>
      <c r="T41" s="165" t="s">
        <v>150</v>
      </c>
      <c r="U41" s="161" t="s">
        <v>147</v>
      </c>
      <c r="V41" s="166" t="s">
        <v>225</v>
      </c>
      <c r="W41" s="164" t="s">
        <v>236</v>
      </c>
      <c r="X41" s="163" t="s">
        <v>237</v>
      </c>
      <c r="Y41" s="530"/>
      <c r="Z41" s="551"/>
      <c r="AA41" s="561"/>
      <c r="AB41" s="561"/>
      <c r="AC41" s="342" t="str">
        <f>AC9</f>
        <v>↓留意メッセージが表示される場合があります</v>
      </c>
      <c r="AD41" s="556"/>
      <c r="AE41" s="70" t="str">
        <f t="shared" si="12"/>
        <v/>
      </c>
      <c r="AF41" s="276" t="str">
        <f>B$57</f>
        <v>ＦＷ３</v>
      </c>
      <c r="AG41" s="277" t="str">
        <f t="shared" si="13"/>
        <v/>
      </c>
      <c r="AH41" s="278" t="str">
        <f t="shared" si="11"/>
        <v/>
      </c>
      <c r="AI41" s="259" t="str">
        <f t="shared" si="4"/>
        <v/>
      </c>
      <c r="AJ41" s="260" t="str">
        <f t="shared" si="5"/>
        <v/>
      </c>
      <c r="AK41" s="261" t="str">
        <f t="shared" si="6"/>
        <v/>
      </c>
      <c r="AL41" s="279" t="str">
        <f t="shared" si="8"/>
        <v/>
      </c>
      <c r="AM41" s="280" t="str">
        <f t="shared" si="9"/>
        <v/>
      </c>
      <c r="AN41" s="280" t="str">
        <f t="shared" si="10"/>
        <v/>
      </c>
    </row>
    <row r="42" spans="2:41" ht="19.5" hidden="1" customHeight="1" thickTop="1">
      <c r="B42" s="536" t="str">
        <f>'2-2(基本)'!B10</f>
        <v>ＴＲ</v>
      </c>
      <c r="C42" s="49">
        <v>21</v>
      </c>
      <c r="D42" s="74" t="str">
        <f>IF('2-2(基本)'!D44="","",'2-2(基本)'!D44)</f>
        <v/>
      </c>
      <c r="E42" s="79" t="str">
        <f>IF('2-2(基本)'!E44="","",'2-2(基本)'!E44)</f>
        <v/>
      </c>
      <c r="F42" s="361"/>
      <c r="G42" s="178" t="str">
        <f>IF('2-4(技術習得費)'!O44&lt;&gt;"",'2-4(技術習得費)'!O44,"")</f>
        <v/>
      </c>
      <c r="H42" s="214"/>
      <c r="I42" s="214"/>
      <c r="J42" s="76"/>
      <c r="K42" s="174"/>
      <c r="L42" s="151"/>
      <c r="M42" s="152"/>
      <c r="N42" s="152"/>
      <c r="O42" s="152"/>
      <c r="P42" s="152"/>
      <c r="Q42" s="151"/>
      <c r="R42" s="152"/>
      <c r="S42" s="152"/>
      <c r="T42" s="152"/>
      <c r="U42" s="152"/>
      <c r="V42" s="153"/>
      <c r="W42" s="151"/>
      <c r="X42" s="153"/>
      <c r="Y42" s="31"/>
      <c r="Z42" s="254">
        <f t="shared" ref="Z42:Z61" si="14">IF(AND(E42&lt;&gt;"",F42=""),1,0)</f>
        <v>0</v>
      </c>
      <c r="AA42" s="527"/>
      <c r="AB42" s="527"/>
      <c r="AC42" s="343" t="str">
        <f t="shared" ref="AC42:AC61" si="15">IF(AND(K42="○",$AA$1&lt;&gt;"実績報告書（年間）"),"年間実績ではないのにOJT日数達成の確認に○がついています。","")</f>
        <v/>
      </c>
      <c r="AD42" s="556"/>
      <c r="AE42" s="70" t="str">
        <f t="shared" si="12"/>
        <v/>
      </c>
      <c r="AF42" s="276" t="str">
        <f>B$57</f>
        <v>ＦＷ３</v>
      </c>
      <c r="AG42" s="277" t="str">
        <f t="shared" si="13"/>
        <v/>
      </c>
      <c r="AH42" s="278" t="str">
        <f t="shared" si="11"/>
        <v/>
      </c>
      <c r="AI42" s="259" t="str">
        <f t="shared" si="4"/>
        <v/>
      </c>
      <c r="AJ42" s="260" t="str">
        <f t="shared" si="5"/>
        <v/>
      </c>
      <c r="AK42" s="261" t="str">
        <f t="shared" si="6"/>
        <v/>
      </c>
      <c r="AL42" s="279" t="str">
        <f t="shared" si="8"/>
        <v/>
      </c>
      <c r="AM42" s="280" t="str">
        <f t="shared" si="9"/>
        <v/>
      </c>
      <c r="AN42" s="280" t="str">
        <f t="shared" si="10"/>
        <v/>
      </c>
    </row>
    <row r="43" spans="2:41" ht="19.5" hidden="1" customHeight="1">
      <c r="B43" s="536"/>
      <c r="C43" s="54">
        <v>22</v>
      </c>
      <c r="D43" s="39" t="str">
        <f>IF('2-2(基本)'!D45="","",'2-2(基本)'!D45)</f>
        <v/>
      </c>
      <c r="E43" s="81" t="str">
        <f>IF('2-2(基本)'!E45="","",'2-2(基本)'!E45)</f>
        <v/>
      </c>
      <c r="F43" s="362"/>
      <c r="G43" s="178" t="str">
        <f>IF('2-4(技術習得費)'!O45&lt;&gt;"",'2-4(技術習得費)'!O45,"")</f>
        <v/>
      </c>
      <c r="H43" s="215"/>
      <c r="I43" s="215"/>
      <c r="J43" s="76"/>
      <c r="K43" s="175"/>
      <c r="L43" s="154"/>
      <c r="M43" s="155"/>
      <c r="N43" s="155"/>
      <c r="O43" s="155"/>
      <c r="P43" s="155"/>
      <c r="Q43" s="154"/>
      <c r="R43" s="155"/>
      <c r="S43" s="155"/>
      <c r="T43" s="155"/>
      <c r="U43" s="155"/>
      <c r="V43" s="156"/>
      <c r="W43" s="154"/>
      <c r="X43" s="156"/>
      <c r="Y43" s="122"/>
      <c r="Z43" s="172">
        <f t="shared" si="14"/>
        <v>0</v>
      </c>
      <c r="AA43" s="523"/>
      <c r="AB43" s="523"/>
      <c r="AC43" s="343" t="str">
        <f t="shared" si="15"/>
        <v/>
      </c>
      <c r="AD43" s="556"/>
      <c r="AE43" s="70" t="str">
        <f t="shared" si="12"/>
        <v/>
      </c>
      <c r="AF43" s="276" t="str">
        <f>B$57</f>
        <v>ＦＷ３</v>
      </c>
      <c r="AG43" s="277" t="str">
        <f t="shared" si="13"/>
        <v/>
      </c>
      <c r="AH43" s="278" t="str">
        <f t="shared" si="11"/>
        <v/>
      </c>
      <c r="AI43" s="259" t="str">
        <f t="shared" si="4"/>
        <v/>
      </c>
      <c r="AJ43" s="260" t="str">
        <f t="shared" si="5"/>
        <v/>
      </c>
      <c r="AK43" s="261" t="str">
        <f t="shared" si="6"/>
        <v/>
      </c>
      <c r="AL43" s="279" t="str">
        <f t="shared" si="8"/>
        <v/>
      </c>
      <c r="AM43" s="280" t="str">
        <f t="shared" si="9"/>
        <v/>
      </c>
      <c r="AN43" s="280" t="str">
        <f t="shared" si="10"/>
        <v/>
      </c>
    </row>
    <row r="44" spans="2:41" ht="19.5" hidden="1" customHeight="1">
      <c r="B44" s="536"/>
      <c r="C44" s="54">
        <v>23</v>
      </c>
      <c r="D44" s="39" t="str">
        <f>IF('2-2(基本)'!D46="","",'2-2(基本)'!D46)</f>
        <v/>
      </c>
      <c r="E44" s="81" t="str">
        <f>IF('2-2(基本)'!E46="","",'2-2(基本)'!E46)</f>
        <v/>
      </c>
      <c r="F44" s="362"/>
      <c r="G44" s="178" t="str">
        <f>IF('2-4(技術習得費)'!O46&lt;&gt;"",'2-4(技術習得費)'!O46,"")</f>
        <v/>
      </c>
      <c r="H44" s="215"/>
      <c r="I44" s="215"/>
      <c r="J44" s="76"/>
      <c r="K44" s="175"/>
      <c r="L44" s="154"/>
      <c r="M44" s="155"/>
      <c r="N44" s="155"/>
      <c r="O44" s="155"/>
      <c r="P44" s="155"/>
      <c r="Q44" s="154"/>
      <c r="R44" s="155"/>
      <c r="S44" s="155"/>
      <c r="T44" s="155"/>
      <c r="U44" s="155"/>
      <c r="V44" s="156"/>
      <c r="W44" s="154"/>
      <c r="X44" s="156"/>
      <c r="Y44" s="122"/>
      <c r="Z44" s="172">
        <f t="shared" si="14"/>
        <v>0</v>
      </c>
      <c r="AA44" s="523"/>
      <c r="AB44" s="523"/>
      <c r="AC44" s="343" t="str">
        <f t="shared" si="15"/>
        <v/>
      </c>
      <c r="AD44" s="557"/>
      <c r="AE44" s="70" t="str">
        <f t="shared" si="12"/>
        <v/>
      </c>
      <c r="AF44" s="276" t="str">
        <f>B$57</f>
        <v>ＦＷ３</v>
      </c>
      <c r="AG44" s="277" t="str">
        <f t="shared" si="13"/>
        <v/>
      </c>
      <c r="AH44" s="278" t="str">
        <f t="shared" si="11"/>
        <v/>
      </c>
      <c r="AI44" s="259" t="str">
        <f t="shared" si="4"/>
        <v/>
      </c>
      <c r="AJ44" s="260" t="str">
        <f t="shared" si="5"/>
        <v/>
      </c>
      <c r="AK44" s="261" t="str">
        <f t="shared" si="6"/>
        <v/>
      </c>
      <c r="AL44" s="279" t="str">
        <f t="shared" si="8"/>
        <v/>
      </c>
      <c r="AM44" s="280" t="str">
        <f t="shared" si="9"/>
        <v/>
      </c>
      <c r="AN44" s="280" t="str">
        <f t="shared" si="10"/>
        <v/>
      </c>
    </row>
    <row r="45" spans="2:41" ht="19.5" hidden="1" customHeight="1">
      <c r="B45" s="536"/>
      <c r="C45" s="54">
        <v>24</v>
      </c>
      <c r="D45" s="39" t="str">
        <f>IF('2-2(基本)'!D47="","",'2-2(基本)'!D47)</f>
        <v/>
      </c>
      <c r="E45" s="81" t="str">
        <f>IF('2-2(基本)'!E47="","",'2-2(基本)'!E47)</f>
        <v/>
      </c>
      <c r="F45" s="362"/>
      <c r="G45" s="178" t="str">
        <f>IF('2-4(技術習得費)'!O47&lt;&gt;"",'2-4(技術習得費)'!O47,"")</f>
        <v/>
      </c>
      <c r="H45" s="215"/>
      <c r="I45" s="215"/>
      <c r="J45" s="76"/>
      <c r="K45" s="175"/>
      <c r="L45" s="154"/>
      <c r="M45" s="155"/>
      <c r="N45" s="155"/>
      <c r="O45" s="155"/>
      <c r="P45" s="155"/>
      <c r="Q45" s="154"/>
      <c r="R45" s="155"/>
      <c r="S45" s="155"/>
      <c r="T45" s="155"/>
      <c r="U45" s="155"/>
      <c r="V45" s="156"/>
      <c r="W45" s="154"/>
      <c r="X45" s="156"/>
      <c r="Y45" s="122"/>
      <c r="Z45" s="172">
        <f t="shared" si="14"/>
        <v>0</v>
      </c>
      <c r="AA45" s="523"/>
      <c r="AB45" s="523"/>
      <c r="AC45" s="343" t="str">
        <f t="shared" si="15"/>
        <v/>
      </c>
    </row>
    <row r="46" spans="2:41" ht="19.5" hidden="1" customHeight="1" thickBot="1">
      <c r="B46" s="537"/>
      <c r="C46" s="52">
        <v>25</v>
      </c>
      <c r="D46" s="75" t="str">
        <f>IF('2-2(基本)'!D48="","",'2-2(基本)'!D48)</f>
        <v/>
      </c>
      <c r="E46" s="80" t="str">
        <f>IF('2-2(基本)'!E48="","",'2-2(基本)'!E48)</f>
        <v/>
      </c>
      <c r="F46" s="363"/>
      <c r="G46" s="179" t="str">
        <f>IF('2-4(技術習得費)'!O48&lt;&gt;"",'2-4(技術習得費)'!O48,"")</f>
        <v/>
      </c>
      <c r="H46" s="216"/>
      <c r="I46" s="216"/>
      <c r="J46" s="177"/>
      <c r="K46" s="176"/>
      <c r="L46" s="157"/>
      <c r="M46" s="158"/>
      <c r="N46" s="158"/>
      <c r="O46" s="158"/>
      <c r="P46" s="158"/>
      <c r="Q46" s="157"/>
      <c r="R46" s="158"/>
      <c r="S46" s="158"/>
      <c r="T46" s="158"/>
      <c r="U46" s="158"/>
      <c r="V46" s="159"/>
      <c r="W46" s="157"/>
      <c r="X46" s="159"/>
      <c r="Y46" s="33"/>
      <c r="Z46" s="255">
        <f t="shared" si="14"/>
        <v>0</v>
      </c>
      <c r="AA46" s="528"/>
      <c r="AB46" s="528"/>
      <c r="AC46" s="343" t="str">
        <f t="shared" si="15"/>
        <v/>
      </c>
    </row>
    <row r="47" spans="2:41" ht="19.5" hidden="1" customHeight="1" thickTop="1">
      <c r="B47" s="520" t="s">
        <v>469</v>
      </c>
      <c r="C47" s="49">
        <v>26</v>
      </c>
      <c r="D47" s="74" t="str">
        <f>IF('2-2(基本)'!D49="","",'2-2(基本)'!D49)</f>
        <v/>
      </c>
      <c r="E47" s="79" t="str">
        <f>IF('2-2(基本)'!E49="","",'2-2(基本)'!E49)</f>
        <v/>
      </c>
      <c r="F47" s="361"/>
      <c r="G47" s="418"/>
      <c r="H47" s="76"/>
      <c r="I47" s="76"/>
      <c r="J47" s="180" t="str">
        <f>IF(AND(H47="",I47=""),"",H47+I47)</f>
        <v/>
      </c>
      <c r="K47" s="65"/>
      <c r="L47" s="151"/>
      <c r="M47" s="152"/>
      <c r="N47" s="152"/>
      <c r="O47" s="152"/>
      <c r="P47" s="152"/>
      <c r="Q47" s="151"/>
      <c r="R47" s="152"/>
      <c r="S47" s="152"/>
      <c r="T47" s="152"/>
      <c r="U47" s="152"/>
      <c r="V47" s="153"/>
      <c r="W47" s="151"/>
      <c r="X47" s="153"/>
      <c r="Y47" s="65"/>
      <c r="Z47" s="172">
        <f t="shared" si="14"/>
        <v>0</v>
      </c>
      <c r="AA47" s="527"/>
      <c r="AB47" s="527"/>
      <c r="AC47" s="343" t="str">
        <f t="shared" si="15"/>
        <v/>
      </c>
    </row>
    <row r="48" spans="2:41" ht="19.5" hidden="1" customHeight="1">
      <c r="B48" s="520"/>
      <c r="C48" s="54">
        <v>27</v>
      </c>
      <c r="D48" s="39" t="str">
        <f>IF('2-2(基本)'!D50="","",'2-2(基本)'!D50)</f>
        <v/>
      </c>
      <c r="E48" s="81" t="str">
        <f>IF('2-2(基本)'!E50="","",'2-2(基本)'!E50)</f>
        <v/>
      </c>
      <c r="F48" s="362"/>
      <c r="G48" s="76"/>
      <c r="H48" s="78"/>
      <c r="I48" s="78"/>
      <c r="J48" s="178" t="str">
        <f t="shared" ref="J48:J61" si="16">IF(AND(H48="",I48=""),"",H48+I48)</f>
        <v/>
      </c>
      <c r="K48" s="66"/>
      <c r="L48" s="154"/>
      <c r="M48" s="155"/>
      <c r="N48" s="155"/>
      <c r="O48" s="155"/>
      <c r="P48" s="155"/>
      <c r="Q48" s="154"/>
      <c r="R48" s="155"/>
      <c r="S48" s="155"/>
      <c r="T48" s="155"/>
      <c r="U48" s="155"/>
      <c r="V48" s="156"/>
      <c r="W48" s="154"/>
      <c r="X48" s="156"/>
      <c r="Y48" s="66"/>
      <c r="Z48" s="172">
        <f t="shared" si="14"/>
        <v>0</v>
      </c>
      <c r="AA48" s="523"/>
      <c r="AB48" s="523"/>
      <c r="AC48" s="343" t="str">
        <f t="shared" si="15"/>
        <v/>
      </c>
    </row>
    <row r="49" spans="2:29" ht="19.5" hidden="1" customHeight="1">
      <c r="B49" s="520"/>
      <c r="C49" s="54">
        <v>28</v>
      </c>
      <c r="D49" s="39" t="str">
        <f>IF('2-2(基本)'!D51="","",'2-2(基本)'!D51)</f>
        <v/>
      </c>
      <c r="E49" s="81" t="str">
        <f>IF('2-2(基本)'!E51="","",'2-2(基本)'!E51)</f>
        <v/>
      </c>
      <c r="F49" s="362"/>
      <c r="G49" s="76"/>
      <c r="H49" s="78"/>
      <c r="I49" s="78"/>
      <c r="J49" s="178" t="str">
        <f t="shared" si="16"/>
        <v/>
      </c>
      <c r="K49" s="66"/>
      <c r="L49" s="154"/>
      <c r="M49" s="155"/>
      <c r="N49" s="155"/>
      <c r="O49" s="155"/>
      <c r="P49" s="155"/>
      <c r="Q49" s="154"/>
      <c r="R49" s="155"/>
      <c r="S49" s="155"/>
      <c r="T49" s="155"/>
      <c r="U49" s="155"/>
      <c r="V49" s="156"/>
      <c r="W49" s="154"/>
      <c r="X49" s="156"/>
      <c r="Y49" s="66"/>
      <c r="Z49" s="172">
        <f t="shared" si="14"/>
        <v>0</v>
      </c>
      <c r="AA49" s="523"/>
      <c r="AB49" s="523"/>
      <c r="AC49" s="343" t="str">
        <f t="shared" si="15"/>
        <v/>
      </c>
    </row>
    <row r="50" spans="2:29" ht="19.5" hidden="1" customHeight="1">
      <c r="B50" s="520"/>
      <c r="C50" s="54">
        <v>29</v>
      </c>
      <c r="D50" s="39" t="str">
        <f>IF('2-2(基本)'!D52="","",'2-2(基本)'!D52)</f>
        <v/>
      </c>
      <c r="E50" s="81" t="str">
        <f>IF('2-2(基本)'!E52="","",'2-2(基本)'!E52)</f>
        <v/>
      </c>
      <c r="F50" s="362"/>
      <c r="G50" s="76"/>
      <c r="H50" s="78"/>
      <c r="I50" s="78"/>
      <c r="J50" s="178" t="str">
        <f t="shared" si="16"/>
        <v/>
      </c>
      <c r="K50" s="66"/>
      <c r="L50" s="154"/>
      <c r="M50" s="155"/>
      <c r="N50" s="155"/>
      <c r="O50" s="155"/>
      <c r="P50" s="155"/>
      <c r="Q50" s="154"/>
      <c r="R50" s="155"/>
      <c r="S50" s="155"/>
      <c r="T50" s="155"/>
      <c r="U50" s="155"/>
      <c r="V50" s="156"/>
      <c r="W50" s="154"/>
      <c r="X50" s="156"/>
      <c r="Y50" s="66"/>
      <c r="Z50" s="172">
        <f t="shared" si="14"/>
        <v>0</v>
      </c>
      <c r="AA50" s="523"/>
      <c r="AB50" s="523"/>
      <c r="AC50" s="343" t="str">
        <f t="shared" si="15"/>
        <v/>
      </c>
    </row>
    <row r="51" spans="2:29" ht="19.5" hidden="1" customHeight="1" thickBot="1">
      <c r="B51" s="521"/>
      <c r="C51" s="52">
        <v>30</v>
      </c>
      <c r="D51" s="75" t="str">
        <f>IF('2-2(基本)'!D53="","",'2-2(基本)'!D53)</f>
        <v/>
      </c>
      <c r="E51" s="80" t="str">
        <f>IF('2-2(基本)'!E53="","",'2-2(基本)'!E53)</f>
        <v/>
      </c>
      <c r="F51" s="363"/>
      <c r="G51" s="419"/>
      <c r="H51" s="77"/>
      <c r="I51" s="77"/>
      <c r="J51" s="181" t="str">
        <f t="shared" si="16"/>
        <v/>
      </c>
      <c r="K51" s="67"/>
      <c r="L51" s="157"/>
      <c r="M51" s="158"/>
      <c r="N51" s="158"/>
      <c r="O51" s="158"/>
      <c r="P51" s="158"/>
      <c r="Q51" s="157"/>
      <c r="R51" s="158"/>
      <c r="S51" s="158"/>
      <c r="T51" s="158"/>
      <c r="U51" s="158"/>
      <c r="V51" s="159"/>
      <c r="W51" s="157"/>
      <c r="X51" s="159"/>
      <c r="Y51" s="67"/>
      <c r="Z51" s="253">
        <f t="shared" si="14"/>
        <v>0</v>
      </c>
      <c r="AA51" s="528"/>
      <c r="AB51" s="528"/>
      <c r="AC51" s="343" t="str">
        <f t="shared" si="15"/>
        <v/>
      </c>
    </row>
    <row r="52" spans="2:29" ht="19.5" hidden="1" customHeight="1" thickTop="1">
      <c r="B52" s="520" t="s">
        <v>470</v>
      </c>
      <c r="C52" s="49">
        <v>31</v>
      </c>
      <c r="D52" s="74" t="str">
        <f>IF('2-2(基本)'!D54="","",'2-2(基本)'!D54)</f>
        <v/>
      </c>
      <c r="E52" s="79" t="str">
        <f>IF('2-2(基本)'!E54="","",'2-2(基本)'!E54)</f>
        <v/>
      </c>
      <c r="F52" s="361"/>
      <c r="G52" s="76"/>
      <c r="H52" s="76"/>
      <c r="I52" s="76"/>
      <c r="J52" s="178" t="str">
        <f t="shared" si="16"/>
        <v/>
      </c>
      <c r="K52" s="65"/>
      <c r="L52" s="151"/>
      <c r="M52" s="152"/>
      <c r="N52" s="152"/>
      <c r="O52" s="152"/>
      <c r="P52" s="152"/>
      <c r="Q52" s="151"/>
      <c r="R52" s="152"/>
      <c r="S52" s="152"/>
      <c r="T52" s="152"/>
      <c r="U52" s="152"/>
      <c r="V52" s="153"/>
      <c r="W52" s="151"/>
      <c r="X52" s="153"/>
      <c r="Y52" s="65"/>
      <c r="Z52" s="254">
        <f t="shared" si="14"/>
        <v>0</v>
      </c>
      <c r="AA52" s="527"/>
      <c r="AB52" s="527"/>
      <c r="AC52" s="343" t="str">
        <f t="shared" si="15"/>
        <v/>
      </c>
    </row>
    <row r="53" spans="2:29" ht="19.5" hidden="1" customHeight="1">
      <c r="B53" s="520"/>
      <c r="C53" s="54">
        <v>32</v>
      </c>
      <c r="D53" s="39" t="str">
        <f>IF('2-2(基本)'!D55="","",'2-2(基本)'!D55)</f>
        <v/>
      </c>
      <c r="E53" s="81" t="str">
        <f>IF('2-2(基本)'!E55="","",'2-2(基本)'!E55)</f>
        <v/>
      </c>
      <c r="F53" s="362"/>
      <c r="G53" s="76"/>
      <c r="H53" s="78"/>
      <c r="I53" s="78"/>
      <c r="J53" s="178" t="str">
        <f t="shared" si="16"/>
        <v/>
      </c>
      <c r="K53" s="66"/>
      <c r="L53" s="154"/>
      <c r="M53" s="155"/>
      <c r="N53" s="155"/>
      <c r="O53" s="155"/>
      <c r="P53" s="155"/>
      <c r="Q53" s="154"/>
      <c r="R53" s="155"/>
      <c r="S53" s="155"/>
      <c r="T53" s="155"/>
      <c r="U53" s="155"/>
      <c r="V53" s="156"/>
      <c r="W53" s="154"/>
      <c r="X53" s="156"/>
      <c r="Y53" s="66"/>
      <c r="Z53" s="172">
        <f t="shared" si="14"/>
        <v>0</v>
      </c>
      <c r="AA53" s="523"/>
      <c r="AB53" s="523"/>
      <c r="AC53" s="343" t="str">
        <f t="shared" si="15"/>
        <v/>
      </c>
    </row>
    <row r="54" spans="2:29" ht="19.5" hidden="1" customHeight="1">
      <c r="B54" s="520"/>
      <c r="C54" s="54">
        <v>33</v>
      </c>
      <c r="D54" s="39" t="str">
        <f>IF('2-2(基本)'!D56="","",'2-2(基本)'!D56)</f>
        <v/>
      </c>
      <c r="E54" s="81" t="str">
        <f>IF('2-2(基本)'!E56="","",'2-2(基本)'!E56)</f>
        <v/>
      </c>
      <c r="F54" s="362"/>
      <c r="G54" s="76"/>
      <c r="H54" s="78"/>
      <c r="I54" s="78"/>
      <c r="J54" s="178" t="str">
        <f t="shared" si="16"/>
        <v/>
      </c>
      <c r="K54" s="66"/>
      <c r="L54" s="154"/>
      <c r="M54" s="155"/>
      <c r="N54" s="155"/>
      <c r="O54" s="155"/>
      <c r="P54" s="155"/>
      <c r="Q54" s="154"/>
      <c r="R54" s="155"/>
      <c r="S54" s="155"/>
      <c r="T54" s="155"/>
      <c r="U54" s="155"/>
      <c r="V54" s="156"/>
      <c r="W54" s="154"/>
      <c r="X54" s="156"/>
      <c r="Y54" s="66"/>
      <c r="Z54" s="172">
        <f t="shared" si="14"/>
        <v>0</v>
      </c>
      <c r="AA54" s="523"/>
      <c r="AB54" s="523"/>
      <c r="AC54" s="343" t="str">
        <f t="shared" si="15"/>
        <v/>
      </c>
    </row>
    <row r="55" spans="2:29" ht="19.5" hidden="1" customHeight="1">
      <c r="B55" s="520"/>
      <c r="C55" s="54">
        <v>34</v>
      </c>
      <c r="D55" s="39" t="str">
        <f>IF('2-2(基本)'!D57="","",'2-2(基本)'!D57)</f>
        <v/>
      </c>
      <c r="E55" s="81" t="str">
        <f>IF('2-2(基本)'!E57="","",'2-2(基本)'!E57)</f>
        <v/>
      </c>
      <c r="F55" s="362"/>
      <c r="G55" s="76"/>
      <c r="H55" s="78"/>
      <c r="I55" s="78"/>
      <c r="J55" s="178" t="str">
        <f t="shared" si="16"/>
        <v/>
      </c>
      <c r="K55" s="66"/>
      <c r="L55" s="154"/>
      <c r="M55" s="155"/>
      <c r="N55" s="155"/>
      <c r="O55" s="155"/>
      <c r="P55" s="155"/>
      <c r="Q55" s="154"/>
      <c r="R55" s="155"/>
      <c r="S55" s="155"/>
      <c r="T55" s="155"/>
      <c r="U55" s="155"/>
      <c r="V55" s="156"/>
      <c r="W55" s="154"/>
      <c r="X55" s="156"/>
      <c r="Y55" s="66"/>
      <c r="Z55" s="172">
        <f t="shared" si="14"/>
        <v>0</v>
      </c>
      <c r="AA55" s="523"/>
      <c r="AB55" s="523"/>
      <c r="AC55" s="343" t="str">
        <f t="shared" si="15"/>
        <v/>
      </c>
    </row>
    <row r="56" spans="2:29" ht="19.5" hidden="1" customHeight="1" thickBot="1">
      <c r="B56" s="521"/>
      <c r="C56" s="52">
        <v>35</v>
      </c>
      <c r="D56" s="75" t="str">
        <f>IF('2-2(基本)'!D58="","",'2-2(基本)'!D58)</f>
        <v/>
      </c>
      <c r="E56" s="80" t="str">
        <f>IF('2-2(基本)'!E58="","",'2-2(基本)'!E58)</f>
        <v/>
      </c>
      <c r="F56" s="363"/>
      <c r="G56" s="177"/>
      <c r="H56" s="77"/>
      <c r="I56" s="77"/>
      <c r="J56" s="179" t="str">
        <f t="shared" si="16"/>
        <v/>
      </c>
      <c r="K56" s="67"/>
      <c r="L56" s="157"/>
      <c r="M56" s="158"/>
      <c r="N56" s="158"/>
      <c r="O56" s="158"/>
      <c r="P56" s="158"/>
      <c r="Q56" s="157"/>
      <c r="R56" s="158"/>
      <c r="S56" s="158"/>
      <c r="T56" s="158"/>
      <c r="U56" s="158"/>
      <c r="V56" s="159"/>
      <c r="W56" s="157"/>
      <c r="X56" s="159"/>
      <c r="Y56" s="67"/>
      <c r="Z56" s="255">
        <f t="shared" si="14"/>
        <v>0</v>
      </c>
      <c r="AA56" s="528"/>
      <c r="AB56" s="528"/>
      <c r="AC56" s="343" t="str">
        <f t="shared" si="15"/>
        <v/>
      </c>
    </row>
    <row r="57" spans="2:29" ht="19.5" hidden="1" customHeight="1" thickTop="1">
      <c r="B57" s="520" t="s">
        <v>471</v>
      </c>
      <c r="C57" s="49">
        <v>36</v>
      </c>
      <c r="D57" s="74" t="str">
        <f>IF('2-2(基本)'!D59="","",'2-2(基本)'!D59)</f>
        <v/>
      </c>
      <c r="E57" s="79" t="str">
        <f>IF('2-2(基本)'!E59="","",'2-2(基本)'!E59)</f>
        <v/>
      </c>
      <c r="F57" s="361"/>
      <c r="G57" s="418"/>
      <c r="H57" s="76"/>
      <c r="I57" s="76"/>
      <c r="J57" s="180" t="str">
        <f t="shared" si="16"/>
        <v/>
      </c>
      <c r="K57" s="65"/>
      <c r="L57" s="151"/>
      <c r="M57" s="152"/>
      <c r="N57" s="152"/>
      <c r="O57" s="152"/>
      <c r="P57" s="152"/>
      <c r="Q57" s="151"/>
      <c r="R57" s="152"/>
      <c r="S57" s="152"/>
      <c r="T57" s="152"/>
      <c r="U57" s="152"/>
      <c r="V57" s="153"/>
      <c r="W57" s="151"/>
      <c r="X57" s="153"/>
      <c r="Y57" s="65"/>
      <c r="Z57" s="254">
        <f t="shared" si="14"/>
        <v>0</v>
      </c>
      <c r="AA57" s="527"/>
      <c r="AB57" s="527"/>
      <c r="AC57" s="343" t="str">
        <f t="shared" si="15"/>
        <v/>
      </c>
    </row>
    <row r="58" spans="2:29" ht="19.5" hidden="1" customHeight="1">
      <c r="B58" s="520"/>
      <c r="C58" s="54">
        <v>37</v>
      </c>
      <c r="D58" s="39" t="str">
        <f>IF('2-2(基本)'!D60="","",'2-2(基本)'!D60)</f>
        <v/>
      </c>
      <c r="E58" s="81" t="str">
        <f>IF('2-2(基本)'!E60="","",'2-2(基本)'!E60)</f>
        <v/>
      </c>
      <c r="F58" s="362"/>
      <c r="G58" s="76"/>
      <c r="H58" s="78"/>
      <c r="I58" s="78"/>
      <c r="J58" s="178" t="str">
        <f t="shared" si="16"/>
        <v/>
      </c>
      <c r="K58" s="66"/>
      <c r="L58" s="154"/>
      <c r="M58" s="155"/>
      <c r="N58" s="155"/>
      <c r="O58" s="155"/>
      <c r="P58" s="155"/>
      <c r="Q58" s="154"/>
      <c r="R58" s="155"/>
      <c r="S58" s="155"/>
      <c r="T58" s="155"/>
      <c r="U58" s="155"/>
      <c r="V58" s="156"/>
      <c r="W58" s="154"/>
      <c r="X58" s="156"/>
      <c r="Y58" s="66"/>
      <c r="Z58" s="172">
        <f t="shared" si="14"/>
        <v>0</v>
      </c>
      <c r="AA58" s="523"/>
      <c r="AB58" s="523"/>
      <c r="AC58" s="343" t="str">
        <f t="shared" si="15"/>
        <v/>
      </c>
    </row>
    <row r="59" spans="2:29" ht="19.5" hidden="1" customHeight="1">
      <c r="B59" s="520"/>
      <c r="C59" s="54">
        <v>38</v>
      </c>
      <c r="D59" s="39" t="str">
        <f>IF('2-2(基本)'!D61="","",'2-2(基本)'!D61)</f>
        <v/>
      </c>
      <c r="E59" s="81" t="str">
        <f>IF('2-2(基本)'!E61="","",'2-2(基本)'!E61)</f>
        <v/>
      </c>
      <c r="F59" s="362"/>
      <c r="G59" s="76"/>
      <c r="H59" s="78"/>
      <c r="I59" s="78"/>
      <c r="J59" s="178" t="str">
        <f t="shared" si="16"/>
        <v/>
      </c>
      <c r="K59" s="66"/>
      <c r="L59" s="154"/>
      <c r="M59" s="155"/>
      <c r="N59" s="155"/>
      <c r="O59" s="155"/>
      <c r="P59" s="155"/>
      <c r="Q59" s="154"/>
      <c r="R59" s="155"/>
      <c r="S59" s="155"/>
      <c r="T59" s="155"/>
      <c r="U59" s="155"/>
      <c r="V59" s="156"/>
      <c r="W59" s="154"/>
      <c r="X59" s="156"/>
      <c r="Y59" s="66"/>
      <c r="Z59" s="172">
        <f t="shared" si="14"/>
        <v>0</v>
      </c>
      <c r="AA59" s="523"/>
      <c r="AB59" s="523"/>
      <c r="AC59" s="343" t="str">
        <f t="shared" si="15"/>
        <v/>
      </c>
    </row>
    <row r="60" spans="2:29" ht="19.5" hidden="1" customHeight="1">
      <c r="B60" s="520"/>
      <c r="C60" s="54">
        <v>39</v>
      </c>
      <c r="D60" s="39" t="str">
        <f>IF('2-2(基本)'!D62="","",'2-2(基本)'!D62)</f>
        <v/>
      </c>
      <c r="E60" s="81" t="str">
        <f>IF('2-2(基本)'!E62="","",'2-2(基本)'!E62)</f>
        <v/>
      </c>
      <c r="F60" s="362"/>
      <c r="G60" s="76"/>
      <c r="H60" s="78"/>
      <c r="I60" s="78"/>
      <c r="J60" s="178" t="str">
        <f t="shared" si="16"/>
        <v/>
      </c>
      <c r="K60" s="66"/>
      <c r="L60" s="154"/>
      <c r="M60" s="155"/>
      <c r="N60" s="155"/>
      <c r="O60" s="155"/>
      <c r="P60" s="155"/>
      <c r="Q60" s="154"/>
      <c r="R60" s="155"/>
      <c r="S60" s="155"/>
      <c r="T60" s="155"/>
      <c r="U60" s="155"/>
      <c r="V60" s="156"/>
      <c r="W60" s="154"/>
      <c r="X60" s="156"/>
      <c r="Y60" s="66"/>
      <c r="Z60" s="172">
        <f t="shared" si="14"/>
        <v>0</v>
      </c>
      <c r="AA60" s="523"/>
      <c r="AB60" s="523"/>
      <c r="AC60" s="343" t="str">
        <f t="shared" si="15"/>
        <v/>
      </c>
    </row>
    <row r="61" spans="2:29" ht="19.5" hidden="1" customHeight="1">
      <c r="B61" s="548"/>
      <c r="C61" s="54">
        <v>40</v>
      </c>
      <c r="D61" s="39" t="str">
        <f>IF('2-2(基本)'!D63="","",'2-2(基本)'!D63)</f>
        <v/>
      </c>
      <c r="E61" s="81" t="str">
        <f>IF('2-2(基本)'!E63="","",'2-2(基本)'!E63)</f>
        <v/>
      </c>
      <c r="F61" s="362"/>
      <c r="G61" s="76"/>
      <c r="H61" s="78"/>
      <c r="I61" s="78"/>
      <c r="J61" s="178" t="str">
        <f t="shared" si="16"/>
        <v/>
      </c>
      <c r="K61" s="66"/>
      <c r="L61" s="154"/>
      <c r="M61" s="155"/>
      <c r="N61" s="155"/>
      <c r="O61" s="155"/>
      <c r="P61" s="155"/>
      <c r="Q61" s="154"/>
      <c r="R61" s="155"/>
      <c r="S61" s="155"/>
      <c r="T61" s="155"/>
      <c r="U61" s="155"/>
      <c r="V61" s="156"/>
      <c r="W61" s="154"/>
      <c r="X61" s="156"/>
      <c r="Y61" s="66"/>
      <c r="Z61" s="173">
        <f t="shared" si="14"/>
        <v>0</v>
      </c>
      <c r="AA61" s="523"/>
      <c r="AB61" s="523"/>
      <c r="AC61" s="343" t="str">
        <f t="shared" si="15"/>
        <v/>
      </c>
    </row>
    <row r="62" spans="2:29" ht="19.5" hidden="1" customHeight="1">
      <c r="B62" s="41" t="s">
        <v>426</v>
      </c>
      <c r="C62" s="117" t="str">
        <f>C30</f>
        <v>研修は令和7年6月1日から令和8年1月31日までの期間です。</v>
      </c>
    </row>
    <row r="63" spans="2:29" ht="20.25" hidden="1" customHeight="1">
      <c r="B63" s="41" t="s">
        <v>427</v>
      </c>
      <c r="C63" s="580" t="str">
        <f>C31</f>
        <v>当初計画のFW実地研修日数が、130日未満の場合、その理由を備考欄に記載ください。</v>
      </c>
      <c r="D63" s="580"/>
      <c r="E63" s="580"/>
      <c r="F63" s="580"/>
      <c r="G63" s="580"/>
      <c r="H63" s="580"/>
      <c r="I63" s="580"/>
      <c r="J63" s="580"/>
      <c r="K63" s="580"/>
      <c r="L63" s="580"/>
      <c r="M63" s="580"/>
      <c r="N63" s="580"/>
      <c r="O63" s="580"/>
      <c r="P63" s="580"/>
      <c r="Q63" s="580"/>
      <c r="R63" s="580"/>
      <c r="S63" s="580"/>
      <c r="T63" s="580"/>
      <c r="U63" s="580"/>
      <c r="V63" s="580"/>
      <c r="W63" s="580"/>
      <c r="X63" s="580"/>
      <c r="Y63" s="580"/>
      <c r="Z63" s="580"/>
      <c r="AA63" s="580"/>
      <c r="AB63" s="580"/>
    </row>
    <row r="64" spans="2:29" ht="20.100000000000001" hidden="1" customHeight="1">
      <c r="B64" s="41" t="s">
        <v>432</v>
      </c>
      <c r="C64" s="580" t="s">
        <v>567</v>
      </c>
      <c r="D64" s="580"/>
      <c r="E64" s="580"/>
      <c r="F64" s="580"/>
      <c r="G64" s="580"/>
      <c r="H64" s="580"/>
      <c r="I64" s="580"/>
      <c r="J64" s="580"/>
      <c r="K64" s="580"/>
      <c r="L64" s="580"/>
      <c r="M64" s="580"/>
      <c r="N64" s="580"/>
      <c r="O64" s="580"/>
      <c r="P64" s="580"/>
      <c r="Q64" s="580"/>
      <c r="R64" s="580"/>
      <c r="S64" s="580"/>
      <c r="T64" s="580"/>
      <c r="U64" s="580"/>
      <c r="V64" s="580"/>
      <c r="W64" s="580"/>
      <c r="X64" s="580"/>
      <c r="Y64" s="580"/>
      <c r="Z64" s="580"/>
      <c r="AA64" s="580"/>
      <c r="AB64" s="580"/>
    </row>
  </sheetData>
  <sheetProtection algorithmName="SHA-512" hashValue="GqmTXI3Ra9tts/H8mpdLfg3pwHdwOq4ZDVJnYE2svpM9gvrswcSN5+36qkwGU2huvFAKmCI6PEewmHWayhLCpA==" saltValue="hqhykFSuH5bESfaLMBlsJg==" spinCount="100000" sheet="1" objects="1" scenarios="1"/>
  <customSheetViews>
    <customSheetView guid="{76F1C708-D4F6-4FB5-9F5B-3EE58D925F2F}" scale="85" showPageBreaks="1" printArea="1" hiddenColumns="1" view="pageBreakPreview" topLeftCell="A4">
      <selection activeCell="Q18" sqref="Q18"/>
      <rowBreaks count="1" manualBreakCount="1">
        <brk id="32" max="30" man="1"/>
      </rowBreaks>
      <pageMargins left="0.19685039370078741" right="0.19685039370078741" top="0.78740157480314965" bottom="0.19685039370078741" header="0.39370078740157483" footer="0.19685039370078741"/>
      <printOptions horizontalCentered="1"/>
      <pageSetup paperSize="9" scale="73" orientation="landscape" r:id="rId1"/>
    </customSheetView>
  </customSheetViews>
  <mergeCells count="104">
    <mergeCell ref="F39:K39"/>
    <mergeCell ref="E39:E41"/>
    <mergeCell ref="B39:B41"/>
    <mergeCell ref="C39:C41"/>
    <mergeCell ref="F40:F41"/>
    <mergeCell ref="D39:D41"/>
    <mergeCell ref="T37:AA37"/>
    <mergeCell ref="B42:B46"/>
    <mergeCell ref="Q36:S36"/>
    <mergeCell ref="T36:AB36"/>
    <mergeCell ref="L39:X39"/>
    <mergeCell ref="C63:AB63"/>
    <mergeCell ref="B57:B61"/>
    <mergeCell ref="AA60:AB60"/>
    <mergeCell ref="AA54:AB54"/>
    <mergeCell ref="AA55:AB55"/>
    <mergeCell ref="AA56:AB56"/>
    <mergeCell ref="AA50:AB50"/>
    <mergeCell ref="AA57:AB57"/>
    <mergeCell ref="B52:B56"/>
    <mergeCell ref="B47:B51"/>
    <mergeCell ref="AA49:AB49"/>
    <mergeCell ref="T5:AA5"/>
    <mergeCell ref="AA11:AB11"/>
    <mergeCell ref="AA12:AB12"/>
    <mergeCell ref="C64:AB64"/>
    <mergeCell ref="H40:J40"/>
    <mergeCell ref="AA25:AB25"/>
    <mergeCell ref="AA26:AB26"/>
    <mergeCell ref="AA27:AB27"/>
    <mergeCell ref="AA28:AB28"/>
    <mergeCell ref="AA61:AB61"/>
    <mergeCell ref="AA47:AB47"/>
    <mergeCell ref="AA48:AB48"/>
    <mergeCell ref="AA58:AB58"/>
    <mergeCell ref="AA59:AB59"/>
    <mergeCell ref="C31:AB31"/>
    <mergeCell ref="G40:G41"/>
    <mergeCell ref="AA43:AB43"/>
    <mergeCell ref="AA44:AB44"/>
    <mergeCell ref="AA53:AB53"/>
    <mergeCell ref="AA46:AB46"/>
    <mergeCell ref="AA29:AB29"/>
    <mergeCell ref="C32:AB32"/>
    <mergeCell ref="AA51:AB51"/>
    <mergeCell ref="AA52:AB52"/>
    <mergeCell ref="K8:K9"/>
    <mergeCell ref="B1:F1"/>
    <mergeCell ref="B10:B14"/>
    <mergeCell ref="B15:B19"/>
    <mergeCell ref="B20:B24"/>
    <mergeCell ref="C7:C9"/>
    <mergeCell ref="D7:D9"/>
    <mergeCell ref="B7:B9"/>
    <mergeCell ref="E7:E9"/>
    <mergeCell ref="B3:H4"/>
    <mergeCell ref="Q3:S3"/>
    <mergeCell ref="Q4:S4"/>
    <mergeCell ref="AA24:AB24"/>
    <mergeCell ref="L8:P8"/>
    <mergeCell ref="H8:J8"/>
    <mergeCell ref="L7:X7"/>
    <mergeCell ref="AA45:AB45"/>
    <mergeCell ref="K40:K41"/>
    <mergeCell ref="L40:P40"/>
    <mergeCell ref="Q35:S35"/>
    <mergeCell ref="F7:K7"/>
    <mergeCell ref="AA21:AB21"/>
    <mergeCell ref="G8:G9"/>
    <mergeCell ref="T3:AB3"/>
    <mergeCell ref="T4:AB4"/>
    <mergeCell ref="Z7:Z9"/>
    <mergeCell ref="AA10:AB10"/>
    <mergeCell ref="W8:X8"/>
    <mergeCell ref="Q8:V8"/>
    <mergeCell ref="AA7:AB9"/>
    <mergeCell ref="Y7:Y9"/>
    <mergeCell ref="Q5:S5"/>
    <mergeCell ref="F8:F9"/>
    <mergeCell ref="B33:F33"/>
    <mergeCell ref="B25:B29"/>
    <mergeCell ref="Z39:Z41"/>
    <mergeCell ref="AL12:AO12"/>
    <mergeCell ref="AD15:AD29"/>
    <mergeCell ref="AD30:AD44"/>
    <mergeCell ref="AA19:AB19"/>
    <mergeCell ref="AA20:AB20"/>
    <mergeCell ref="T35:AB35"/>
    <mergeCell ref="Q40:V40"/>
    <mergeCell ref="AA39:AB41"/>
    <mergeCell ref="AA16:AB16"/>
    <mergeCell ref="AA17:AB17"/>
    <mergeCell ref="AA18:AB18"/>
    <mergeCell ref="W40:X40"/>
    <mergeCell ref="AI12:AK12"/>
    <mergeCell ref="AA13:AB13"/>
    <mergeCell ref="AA14:AB14"/>
    <mergeCell ref="AA15:AB15"/>
    <mergeCell ref="AA22:AB22"/>
    <mergeCell ref="AA23:AB23"/>
    <mergeCell ref="Y39:Y41"/>
    <mergeCell ref="B35:H36"/>
    <mergeCell ref="Q37:S37"/>
    <mergeCell ref="AA42:AB42"/>
  </mergeCells>
  <phoneticPr fontId="2"/>
  <conditionalFormatting sqref="G15:G29">
    <cfRule type="containsBlanks" dxfId="185" priority="3">
      <formula>LEN(TRIM(G15))=0</formula>
    </cfRule>
  </conditionalFormatting>
  <conditionalFormatting sqref="G47:G61">
    <cfRule type="containsBlanks" dxfId="184" priority="2">
      <formula>LEN(TRIM(G47))=0</formula>
    </cfRule>
  </conditionalFormatting>
  <conditionalFormatting sqref="J15:J29 J47:J61 T3:AB5 G10:G14 D10:E29 T35:AB37 G42:G46 D42:E61">
    <cfRule type="expression" dxfId="183" priority="5" stopIfTrue="1">
      <formula>D3=""</formula>
    </cfRule>
  </conditionalFormatting>
  <conditionalFormatting sqref="AA10:AB29 AA42:AB61 J10:J14 F10:F29 L10:X29 H15:I29 K15:K29 Y15:Y29 J42:J46 F42:F61 L42:X61 H47:I61 K47:K61 Y47:Y61">
    <cfRule type="expression" dxfId="181" priority="6" stopIfTrue="1">
      <formula>F10=""</formula>
    </cfRule>
  </conditionalFormatting>
  <conditionalFormatting sqref="AA10:AB29 AA42:AB61">
    <cfRule type="expression" dxfId="180" priority="4">
      <formula>AND(E10&lt;&gt;"",F10="",AA10="")</formula>
    </cfRule>
  </conditionalFormatting>
  <dataValidations count="10">
    <dataValidation type="list" allowBlank="1" showInputMessage="1" showErrorMessage="1" sqref="L42:X46 L10:X14 K15:Y29 K47:Y61" xr:uid="{00000000-0002-0000-0400-000000000000}">
      <formula1>"○"</formula1>
    </dataValidation>
    <dataValidation type="date" allowBlank="1" showInputMessage="1" showErrorMessage="1" error="R7/6/1～R8/1/31までの日付を入力してください。" sqref="F47:F61 F15:F29" xr:uid="{00000000-0002-0000-0400-000001000000}">
      <formula1>INDIRECT("リスト!$G$55")</formula1>
      <formula2>INDIRECT("リスト!$G$56")</formula2>
    </dataValidation>
    <dataValidation allowBlank="1" error="0～3の間で入力してください。" sqref="G10:G14 G42:G46" xr:uid="{00000000-0002-0000-0400-000003000000}"/>
    <dataValidation allowBlank="1" error="0～365の間で入力してください。" sqref="J15:J29 J47:J61" xr:uid="{00000000-0002-0000-0400-000004000000}"/>
    <dataValidation type="date" allowBlank="1" showInputMessage="1" showErrorMessage="1" error="R7/4/1～R8/1/31までの日付を入力してください。" sqref="F42:F46 F10:F14" xr:uid="{00000000-0002-0000-0400-000006000000}">
      <formula1>INDIRECT("リスト!$G$48")</formula1>
      <formula2>INDIRECT("リスト!$G$49")</formula2>
    </dataValidation>
    <dataValidation allowBlank="1" showInputMessage="1" showErrorMessage="1" prompt="以下の場合は備考を記載してください。_x000a__x000a_・「研修生の減」となった場合_x000a_　※「研修開始日」が空欄の場合、_x000a_　　「研修生の減」と判断されます_x000a_・FWの計画月数が8ヵ月未満の場合_x000a_・FWの計画日数が130日未満の場合_x000a_・実績時「研修日数減少理由書」の提出が_x000a_　ある場合_x000a_・その他、備考が必要な場合" sqref="AA10:AB29 AA42:AB61" xr:uid="{00000000-0002-0000-0400-000007000000}"/>
    <dataValidation type="whole" allowBlank="1" showInputMessage="1" showErrorMessage="1" error="0～8の間で入力してください。" prompt="技術習得推進費の留保の有無に関わらず、_x000a_研修を行う月数を手入力してください。" sqref="G15:G29 G47:G61" xr:uid="{00000000-0002-0000-0400-000008000000}">
      <formula1>0</formula1>
      <formula2>8</formula2>
    </dataValidation>
    <dataValidation type="whole" allowBlank="1" showInputMessage="1" showErrorMessage="1" error="0～78の間で入力してください。_x000a_※1月当たりの労働可能日数26日×3ヵ月として上限を設定しています。" sqref="J10:J14 J42:J46" xr:uid="{B67CC7C2-3E1F-4402-AC56-514F297B51BD}">
      <formula1>0</formula1>
      <formula2>78</formula2>
    </dataValidation>
    <dataValidation type="whole" allowBlank="1" showInputMessage="1" showErrorMessage="1" error="0～104の間の整数で入力してください。_x000a_※6月～9月の4ヵ月で従事可能な最大日数が上限となります。" sqref="H15:H29 H47:H61" xr:uid="{84F3CA2A-E055-4689-B86B-73732B1D7C38}">
      <formula1>0</formula1>
      <formula2>104</formula2>
    </dataValidation>
    <dataValidation type="whole" allowBlank="1" showInputMessage="1" showErrorMessage="1" error="0～106の間の整数で入力してください。_x000a_※10月～1月の4ヵ月で従事可能な最大日数が上限となります。" sqref="I15:I29 I47:I61" xr:uid="{152E5775-DE2D-4986-803F-94306AAD1A76}">
      <formula1>0</formula1>
      <formula2>106</formula2>
    </dataValidation>
  </dataValidations>
  <hyperlinks>
    <hyperlink ref="B1:F1" location="'2-1(表紙)'!D24" display="様式２－３" xr:uid="{00000000-0004-0000-0400-000000000000}"/>
  </hyperlinks>
  <printOptions horizontalCentered="1"/>
  <pageMargins left="0.19685039370078741" right="0.19685039370078741" top="0.78740157480314965" bottom="0.19685039370078741" header="0.39370078740157483" footer="0.19685039370078741"/>
  <pageSetup paperSize="9" scale="73" orientation="landscape" r:id="rId2"/>
  <rowBreaks count="1" manualBreakCount="1">
    <brk id="32" max="30" man="1"/>
  </rowBreaks>
  <legacyDrawing r:id="rId3"/>
  <extLst>
    <ext xmlns:x14="http://schemas.microsoft.com/office/spreadsheetml/2009/9/main" uri="{78C0D931-6437-407d-A8EE-F0AAD7539E65}">
      <x14:conditionalFormattings>
        <x14:conditionalFormatting xmlns:xm="http://schemas.microsoft.com/office/excel/2006/main">
          <x14:cfRule type="expression" priority="1" id="{9C826863-B25D-4E4F-B8C3-9AB2898281A4}">
            <xm:f>AND('2-1(表紙)'!$J$3="実績報告書（年間）",$J15&lt;80)</xm:f>
            <x14:dxf>
              <font>
                <color theme="0"/>
              </font>
              <fill>
                <patternFill>
                  <bgColor rgb="FFFF0000"/>
                </patternFill>
              </fill>
            </x14:dxf>
          </x14:cfRule>
          <xm:sqref>J15:J29 J47:J61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B1:Z68"/>
  <sheetViews>
    <sheetView view="pageBreakPreview" zoomScale="85" zoomScaleNormal="75" zoomScaleSheetLayoutView="85" workbookViewId="0">
      <selection activeCell="R1" sqref="R1"/>
    </sheetView>
  </sheetViews>
  <sheetFormatPr defaultColWidth="9" defaultRowHeight="13.5" customHeight="1"/>
  <cols>
    <col min="1" max="4" width="3.6640625" customWidth="1"/>
    <col min="5" max="5" width="15.6640625" customWidth="1"/>
    <col min="6" max="14" width="10.6640625" customWidth="1"/>
    <col min="15" max="15" width="4.44140625" customWidth="1"/>
    <col min="16" max="16" width="44.77734375" customWidth="1"/>
    <col min="17" max="17" width="5.6640625" customWidth="1"/>
    <col min="18" max="18" width="60.6640625" style="59" customWidth="1"/>
    <col min="19" max="19" width="9" customWidth="1"/>
    <col min="20" max="26" width="9" hidden="1" customWidth="1"/>
  </cols>
  <sheetData>
    <row r="1" spans="2:26" ht="20.100000000000001" customHeight="1">
      <c r="B1" s="600" t="s">
        <v>316</v>
      </c>
      <c r="C1" s="600"/>
      <c r="D1" s="600"/>
      <c r="E1" s="600"/>
      <c r="F1" t="str">
        <f>'2-1(表紙)'!D1</f>
        <v>R7緑</v>
      </c>
      <c r="H1" s="306" t="s">
        <v>915</v>
      </c>
      <c r="J1" s="224"/>
      <c r="P1" s="37" t="str">
        <f>IF('2-1(表紙)'!$J$3="","提出区分",'2-1(表紙)'!$J$3)</f>
        <v>提出区分</v>
      </c>
      <c r="R1"/>
    </row>
    <row r="2" spans="2:26" ht="20.100000000000001" customHeight="1">
      <c r="H2" s="306" t="s">
        <v>914</v>
      </c>
      <c r="J2" s="224"/>
      <c r="R2"/>
    </row>
    <row r="3" spans="2:26" ht="20.100000000000001" customHeight="1">
      <c r="B3" s="541" t="s">
        <v>330</v>
      </c>
      <c r="C3" s="541"/>
      <c r="D3" s="541"/>
      <c r="E3" s="541"/>
      <c r="F3" s="583"/>
      <c r="G3" s="604"/>
      <c r="H3" s="604"/>
      <c r="I3" s="344"/>
      <c r="J3" s="344"/>
      <c r="M3" s="507" t="s">
        <v>200</v>
      </c>
      <c r="N3" s="507"/>
      <c r="O3" s="516" t="str">
        <f>IF('2-1(表紙)'!$I$15="","",'2-1(表紙)'!$I$15)</f>
        <v/>
      </c>
      <c r="P3" s="517"/>
      <c r="Q3" s="518"/>
      <c r="R3"/>
    </row>
    <row r="4" spans="2:26" ht="20.100000000000001" customHeight="1">
      <c r="B4" s="541"/>
      <c r="C4" s="541"/>
      <c r="D4" s="541"/>
      <c r="E4" s="541"/>
      <c r="F4" s="583"/>
      <c r="G4" s="604"/>
      <c r="H4" s="604"/>
      <c r="I4" s="344"/>
      <c r="J4" s="344"/>
      <c r="M4" s="507" t="s">
        <v>201</v>
      </c>
      <c r="N4" s="507"/>
      <c r="O4" s="516" t="str">
        <f>IF('2-1(表紙)'!$J$15="","",'2-1(表紙)'!$J$15)</f>
        <v/>
      </c>
      <c r="P4" s="517"/>
      <c r="Q4" s="518"/>
      <c r="R4"/>
    </row>
    <row r="5" spans="2:26" ht="20.100000000000001" customHeight="1">
      <c r="B5" s="541"/>
      <c r="C5" s="541"/>
      <c r="D5" s="541"/>
      <c r="E5" s="541"/>
      <c r="F5" s="583"/>
      <c r="G5" s="604"/>
      <c r="H5" s="604"/>
      <c r="I5" s="344"/>
      <c r="J5" s="344"/>
      <c r="M5" s="507" t="s">
        <v>593</v>
      </c>
      <c r="N5" s="507"/>
      <c r="O5" s="516" t="str">
        <f>IF('2-1(表紙)'!$H$10="","",'2-1(表紙)'!$H$10)</f>
        <v/>
      </c>
      <c r="P5" s="517"/>
      <c r="Q5" s="225" t="str">
        <f>IF('2-1(表紙)'!$K$15="","",'2-1(表紙)'!$K$15)</f>
        <v/>
      </c>
      <c r="R5"/>
    </row>
    <row r="6" spans="2:26" ht="22.5" customHeight="1">
      <c r="B6" s="130"/>
      <c r="C6" s="130"/>
      <c r="D6" s="130"/>
      <c r="E6" s="130"/>
      <c r="F6" s="305"/>
      <c r="G6" s="130"/>
      <c r="H6" s="130"/>
      <c r="I6" s="130"/>
      <c r="J6" s="130"/>
      <c r="K6" s="130"/>
      <c r="L6" s="130"/>
      <c r="M6" s="130"/>
      <c r="N6" s="130"/>
      <c r="O6" s="93"/>
      <c r="P6" s="22"/>
    </row>
    <row r="7" spans="2:26" ht="20.100000000000001" customHeight="1">
      <c r="B7" s="529" t="s">
        <v>260</v>
      </c>
      <c r="C7" s="524" t="s">
        <v>215</v>
      </c>
      <c r="D7" s="524" t="s">
        <v>0</v>
      </c>
      <c r="E7" s="507" t="s">
        <v>1</v>
      </c>
      <c r="F7" s="507" t="s">
        <v>152</v>
      </c>
      <c r="G7" s="507"/>
      <c r="H7" s="507"/>
      <c r="I7" s="507"/>
      <c r="J7" s="507"/>
      <c r="K7" s="507"/>
      <c r="L7" s="507"/>
      <c r="M7" s="507"/>
      <c r="N7" s="507"/>
      <c r="O7" s="529" t="s">
        <v>158</v>
      </c>
      <c r="P7" s="540" t="s">
        <v>515</v>
      </c>
      <c r="Q7" s="507"/>
    </row>
    <row r="8" spans="2:26" ht="65.099999999999994" customHeight="1" thickBot="1">
      <c r="B8" s="530"/>
      <c r="C8" s="525"/>
      <c r="D8" s="525"/>
      <c r="E8" s="526"/>
      <c r="F8" s="220" t="s">
        <v>444</v>
      </c>
      <c r="G8" s="30" t="s">
        <v>240</v>
      </c>
      <c r="H8" s="30" t="s">
        <v>239</v>
      </c>
      <c r="I8" s="30" t="s">
        <v>252</v>
      </c>
      <c r="J8" s="30" t="s">
        <v>253</v>
      </c>
      <c r="K8" s="30" t="s">
        <v>154</v>
      </c>
      <c r="L8" s="30" t="s">
        <v>155</v>
      </c>
      <c r="M8" s="30" t="s">
        <v>156</v>
      </c>
      <c r="N8" s="30" t="s">
        <v>157</v>
      </c>
      <c r="O8" s="530"/>
      <c r="P8" s="526"/>
      <c r="Q8" s="526"/>
      <c r="R8" s="335" t="s">
        <v>542</v>
      </c>
    </row>
    <row r="9" spans="2:26" ht="20.100000000000001" customHeight="1" thickTop="1" thickBot="1">
      <c r="B9" s="589" t="str">
        <f>'2-2(基本)'!B10</f>
        <v>ＴＲ</v>
      </c>
      <c r="C9" s="601" t="s">
        <v>576</v>
      </c>
      <c r="D9" s="602"/>
      <c r="E9" s="603"/>
      <c r="F9" s="438" t="str">
        <f t="shared" ref="F9:N9" si="0">IF((COUNTIF(F10:F14,"&gt;0")+COUNTIF(F44:F48,"&gt;0"))=0,"",SUM(F10:F14)+SUM(F44:F48))</f>
        <v/>
      </c>
      <c r="G9" s="439" t="str">
        <f>IF((COUNTIF(G10:G14,"&gt;0")+COUNTIF(G44:G48,"&gt;0"))=0,"",SUM(G10:G14)+SUM(G44:G48))</f>
        <v/>
      </c>
      <c r="H9" s="439" t="str">
        <f t="shared" si="0"/>
        <v/>
      </c>
      <c r="I9" s="439" t="str">
        <f t="shared" si="0"/>
        <v/>
      </c>
      <c r="J9" s="439" t="str">
        <f t="shared" si="0"/>
        <v/>
      </c>
      <c r="K9" s="439" t="str">
        <f t="shared" si="0"/>
        <v/>
      </c>
      <c r="L9" s="439" t="str">
        <f t="shared" si="0"/>
        <v/>
      </c>
      <c r="M9" s="439" t="str">
        <f t="shared" si="0"/>
        <v/>
      </c>
      <c r="N9" s="439" t="str">
        <f t="shared" si="0"/>
        <v/>
      </c>
      <c r="O9" s="440" t="str">
        <f>IF((COUNTIF(O10:O14,"&gt;0")+COUNTIF(O44:O48,"&gt;0"))=0,"",SUM(O10:O14)+SUM(O44:O48))</f>
        <v/>
      </c>
      <c r="P9" s="605" t="str">
        <f>IF(COUNT(S10:S14)&gt;0,"※欄外（R列）の留意メッセージを確認してください※","")</f>
        <v/>
      </c>
      <c r="Q9" s="605"/>
      <c r="R9" s="341"/>
      <c r="Z9" s="324" t="s">
        <v>449</v>
      </c>
    </row>
    <row r="10" spans="2:26" ht="20.100000000000001" customHeight="1" thickTop="1">
      <c r="B10" s="589"/>
      <c r="C10" s="49">
        <v>1</v>
      </c>
      <c r="D10" s="74" t="str">
        <f>IF('2-2(基本)'!D10="","",'2-2(基本)'!D10)</f>
        <v/>
      </c>
      <c r="E10" s="79" t="str">
        <f>IF('2-2(基本)'!E10="","",'2-2(基本)'!E10)</f>
        <v/>
      </c>
      <c r="F10" s="83" t="str">
        <f>IF(OR(E10="",COUNTIF(G10:N10,"&gt;0")=0),"",SUM(G10:N10))</f>
        <v/>
      </c>
      <c r="G10" s="92"/>
      <c r="H10" s="92"/>
      <c r="I10" s="92"/>
      <c r="J10" s="92"/>
      <c r="K10" s="92"/>
      <c r="L10" s="92"/>
      <c r="M10" s="92"/>
      <c r="N10" s="92"/>
      <c r="O10" s="83" t="str">
        <f>IF(OR(E10="",COUNTIF(G10:N10,"&gt;0")=0),"",COUNTIF(G10:N10,"&gt;0"))</f>
        <v/>
      </c>
      <c r="P10" s="527"/>
      <c r="Q10" s="527"/>
      <c r="R10" s="339" t="str">
        <f>IF((COUNTIF(G10:N10,"&lt;&gt;90000")-COUNTBLANK(G10:N10))&gt;0,"90,000円以外の入力があります。理由を備考に記載してください。","") &amp; IF(AND($P$1="実績報告書（上期）",SUM(K10:N10)&gt;0),"上期実績時は10月以降に金額を入力しないでください","")</f>
        <v/>
      </c>
      <c r="S10" t="str">
        <f>IF(AND(R10="90,000円以外の入力があります。理由を備考に記載してください。",P10=""),1,IF(R10="90,000円以外の入力があります。理由を備考に記載してください。上期実績時は10月以降に金額を入力しないでください",2,IF(R10="上期実績時は10月以降に金額を入力しないでください",3,"")))</f>
        <v/>
      </c>
      <c r="Z10" s="322">
        <v>90000</v>
      </c>
    </row>
    <row r="11" spans="2:26" ht="20.100000000000001" customHeight="1">
      <c r="B11" s="589"/>
      <c r="C11" s="95">
        <v>2</v>
      </c>
      <c r="D11" s="129" t="str">
        <f>IF('2-2(基本)'!D11="","",'2-2(基本)'!D11)</f>
        <v/>
      </c>
      <c r="E11" s="94" t="str">
        <f>IF('2-2(基本)'!E11="","",'2-2(基本)'!E11)</f>
        <v/>
      </c>
      <c r="F11" s="96" t="str">
        <f>IF(OR(E11="",COUNTIF(G11:N11,"&gt;0")=0),"",SUM(G11:N11))</f>
        <v/>
      </c>
      <c r="G11" s="92"/>
      <c r="H11" s="92"/>
      <c r="I11" s="92"/>
      <c r="J11" s="92"/>
      <c r="K11" s="92"/>
      <c r="L11" s="92"/>
      <c r="M11" s="92"/>
      <c r="N11" s="92"/>
      <c r="O11" s="96" t="str">
        <f>IF(OR(E11="",COUNTIF(G11:N11,"&gt;0")=0),"",COUNTIF(G11:N11,"&gt;0"))</f>
        <v/>
      </c>
      <c r="P11" s="523"/>
      <c r="Q11" s="523"/>
      <c r="R11" s="339" t="str">
        <f>IF((COUNTIF(G11:N11,"&lt;&gt;90000")-COUNTBLANK(G11:N11))&gt;0,"90,000円以外の入力があります。理由を備考に記載してください。","") &amp; IF(AND($P$1="実績報告書（上期）",SUM(K11:N11)&gt;0),"上期実績時は10月以降に金額を入力しないでください","")</f>
        <v/>
      </c>
      <c r="S11" t="str">
        <f t="shared" ref="S11:S14" si="1">IF(AND(R11="90,000円以外の入力があります。理由を備考に記載してください。",P11=""),1,IF(R11="90,000円以外の入力があります。理由を備考に記載してください。上期実績時は10月以降に金額を入力しないでください",2,IF(R11="上期実績時は10月以降に金額を入力しないでください",3,"")))</f>
        <v/>
      </c>
      <c r="Z11" s="322">
        <f>Z10</f>
        <v>90000</v>
      </c>
    </row>
    <row r="12" spans="2:26" ht="20.100000000000001" customHeight="1">
      <c r="B12" s="589"/>
      <c r="C12" s="95">
        <v>3</v>
      </c>
      <c r="D12" s="129" t="str">
        <f>IF('2-2(基本)'!D12="","",'2-2(基本)'!D12)</f>
        <v/>
      </c>
      <c r="E12" s="94" t="str">
        <f>IF('2-2(基本)'!E12="","",'2-2(基本)'!E12)</f>
        <v/>
      </c>
      <c r="F12" s="96" t="str">
        <f>IF(OR(E12="",COUNTIF(G12:N12,"&gt;0")=0),"",SUM(G12:N12))</f>
        <v/>
      </c>
      <c r="G12" s="92"/>
      <c r="H12" s="92"/>
      <c r="I12" s="92"/>
      <c r="J12" s="92"/>
      <c r="K12" s="92"/>
      <c r="L12" s="92"/>
      <c r="M12" s="92"/>
      <c r="N12" s="92"/>
      <c r="O12" s="96" t="str">
        <f>IF(OR(E12="",COUNTIF(G12:N12,"&gt;0")=0),"",COUNTIF(G12:N12,"&gt;0"))</f>
        <v/>
      </c>
      <c r="P12" s="523"/>
      <c r="Q12" s="523"/>
      <c r="R12" s="339" t="str">
        <f>IF((COUNTIF(G12:N12,"&lt;&gt;90000")-COUNTBLANK(G12:N12))&gt;0,"90,000円以外の入力があります。理由を備考に記載してください。","") &amp; IF(AND($P$1="実績報告書（上期）",SUM(K12:N12)&gt;0),"上期実績時は10月以降に金額を入力しないでください","")</f>
        <v/>
      </c>
      <c r="S12" t="str">
        <f t="shared" si="1"/>
        <v/>
      </c>
      <c r="Z12" s="322">
        <f>Z10</f>
        <v>90000</v>
      </c>
    </row>
    <row r="13" spans="2:26" ht="20.100000000000001" customHeight="1">
      <c r="B13" s="589"/>
      <c r="C13" s="95">
        <v>4</v>
      </c>
      <c r="D13" s="129" t="str">
        <f>IF('2-2(基本)'!D13="","",'2-2(基本)'!D13)</f>
        <v/>
      </c>
      <c r="E13" s="94" t="str">
        <f>IF('2-2(基本)'!E13="","",'2-2(基本)'!E13)</f>
        <v/>
      </c>
      <c r="F13" s="96" t="str">
        <f>IF(OR(E13="",COUNTIF(G13:N13,"&gt;0")=0),"",SUM(G13:N13))</f>
        <v/>
      </c>
      <c r="G13" s="92"/>
      <c r="H13" s="92"/>
      <c r="I13" s="92"/>
      <c r="J13" s="92"/>
      <c r="K13" s="92"/>
      <c r="L13" s="92"/>
      <c r="M13" s="92"/>
      <c r="N13" s="92"/>
      <c r="O13" s="96" t="str">
        <f>IF(OR(E13="",COUNTIF(G13:N13,"&gt;0")=0),"",COUNTIF(G13:N13,"&gt;0"))</f>
        <v/>
      </c>
      <c r="P13" s="523"/>
      <c r="Q13" s="523"/>
      <c r="R13" s="339" t="str">
        <f>IF((COUNTIF(G13:N13,"&lt;&gt;90000")-COUNTBLANK(G13:N13))&gt;0,"90,000円以外の入力があります。理由を備考に記載してください。","") &amp; IF(AND($P$1="実績報告書（上期）",SUM(K13:N13)&gt;0),"上期実績時は10月以降に金額を入力しないでください","")</f>
        <v/>
      </c>
      <c r="S13" t="str">
        <f t="shared" si="1"/>
        <v/>
      </c>
      <c r="T13" s="508" t="s">
        <v>445</v>
      </c>
      <c r="U13" s="535"/>
      <c r="V13" s="307">
        <f>IF(G3&lt;&gt;"",G3,T17)</f>
        <v>0.8</v>
      </c>
      <c r="Z13" s="322">
        <f>Z10</f>
        <v>90000</v>
      </c>
    </row>
    <row r="14" spans="2:26" ht="20.100000000000001" customHeight="1" thickBot="1">
      <c r="B14" s="590"/>
      <c r="C14" s="52">
        <v>5</v>
      </c>
      <c r="D14" s="75" t="str">
        <f>IF('2-2(基本)'!D14="","",'2-2(基本)'!D14)</f>
        <v/>
      </c>
      <c r="E14" s="80" t="str">
        <f>IF('2-2(基本)'!E14="","",'2-2(基本)'!E14)</f>
        <v/>
      </c>
      <c r="F14" s="86" t="str">
        <f>IF(OR(E14="",COUNTIF(G14:N14,"&gt;0")=0),"",SUM(G14:N14))</f>
        <v/>
      </c>
      <c r="G14" s="91"/>
      <c r="H14" s="91"/>
      <c r="I14" s="91"/>
      <c r="J14" s="91"/>
      <c r="K14" s="91"/>
      <c r="L14" s="91"/>
      <c r="M14" s="91"/>
      <c r="N14" s="91"/>
      <c r="O14" s="87" t="str">
        <f>IF(OR(E14="",COUNTIF(G14:N14,"&gt;0")=0),"",COUNTIF(G14:N14,"&gt;0"))</f>
        <v/>
      </c>
      <c r="P14" s="528"/>
      <c r="Q14" s="528"/>
      <c r="R14" s="339" t="str">
        <f>IF((COUNTIF(G14:N14,"&lt;&gt;90000")-COUNTBLANK(G14:N14))&gt;0,"90,000円以外の入力があります。理由を備考に記載してください。","") &amp; IF(AND($P$1="実績報告書（上期）",SUM(K14:N14)&gt;0),"上期実績時は10月以降に金額を入力しないでください","")</f>
        <v/>
      </c>
      <c r="S14" t="str">
        <f t="shared" si="1"/>
        <v/>
      </c>
      <c r="Z14" s="323">
        <f>Z10</f>
        <v>90000</v>
      </c>
    </row>
    <row r="15" spans="2:26" ht="20.100000000000001" customHeight="1" thickTop="1" thickBot="1">
      <c r="B15" s="606" t="s">
        <v>469</v>
      </c>
      <c r="C15" s="592" t="str">
        <f>"月額上限："&amp;TEXT(Z16,"#,##0")&amp;" 円"</f>
        <v>月額上限：定着率未入力！ 円</v>
      </c>
      <c r="D15" s="593"/>
      <c r="E15" s="594"/>
      <c r="F15" s="441" t="str">
        <f t="shared" ref="F15:O15" si="2">IF((COUNTIF(F16:F20,"&gt;0")+COUNTIF(F50:F54,"&gt;0"))=0,"",SUM(F16:F20)+SUM(F50:F54))</f>
        <v/>
      </c>
      <c r="G15" s="441" t="str">
        <f t="shared" si="2"/>
        <v/>
      </c>
      <c r="H15" s="441" t="str">
        <f t="shared" si="2"/>
        <v/>
      </c>
      <c r="I15" s="441" t="str">
        <f t="shared" si="2"/>
        <v/>
      </c>
      <c r="J15" s="441" t="str">
        <f t="shared" si="2"/>
        <v/>
      </c>
      <c r="K15" s="441" t="str">
        <f t="shared" si="2"/>
        <v/>
      </c>
      <c r="L15" s="441" t="str">
        <f t="shared" si="2"/>
        <v/>
      </c>
      <c r="M15" s="441" t="str">
        <f t="shared" si="2"/>
        <v/>
      </c>
      <c r="N15" s="441" t="str">
        <f t="shared" si="2"/>
        <v/>
      </c>
      <c r="O15" s="441" t="str">
        <f t="shared" si="2"/>
        <v/>
      </c>
      <c r="P15" s="609" t="str">
        <f>IF(COUNT(S16:S20)&gt;0,"※欄外（R列）の留意メッセージを確認してください※","")</f>
        <v/>
      </c>
      <c r="Q15" s="609"/>
      <c r="R15" s="340"/>
      <c r="T15" s="507" t="s">
        <v>446</v>
      </c>
      <c r="U15" s="507"/>
      <c r="V15" s="507"/>
      <c r="W15" s="507"/>
      <c r="X15" s="39" t="s">
        <v>447</v>
      </c>
      <c r="Y15" s="132" t="s">
        <v>448</v>
      </c>
      <c r="Z15" s="324" t="s">
        <v>537</v>
      </c>
    </row>
    <row r="16" spans="2:26" ht="20.100000000000001" customHeight="1" thickTop="1">
      <c r="B16" s="607"/>
      <c r="C16" s="49">
        <v>6</v>
      </c>
      <c r="D16" s="74" t="str">
        <f>IF('2-2(基本)'!D15="","",'2-2(基本)'!D15)</f>
        <v/>
      </c>
      <c r="E16" s="79" t="str">
        <f>IF('2-2(基本)'!E15="","",'2-2(基本)'!E15)</f>
        <v/>
      </c>
      <c r="F16" s="83" t="str">
        <f>IF(OR(E16="",COUNTIF(G16:N16,"&gt;0")=0),"",SUM(G16:N16))</f>
        <v/>
      </c>
      <c r="G16" s="92"/>
      <c r="H16" s="92"/>
      <c r="I16" s="92"/>
      <c r="J16" s="92"/>
      <c r="K16" s="92"/>
      <c r="L16" s="92"/>
      <c r="M16" s="92"/>
      <c r="N16" s="92"/>
      <c r="O16" s="88" t="str">
        <f>IF(OR(E16="",COUNTIF(G16:N16,"&gt;0")=0),"",COUNTIF(G16:N16,"&gt;0"))</f>
        <v/>
      </c>
      <c r="P16" s="527"/>
      <c r="Q16" s="527"/>
      <c r="R16" s="339" t="str">
        <f>IF((COUNTIF(G16:N16,"&lt;&gt;"&amp;$Z$16)-COUNTBLANK(G16:N16))&gt;0,TEXT($Z$16,"#,##0")&amp;"円以外の入力があります。理由を備考に記載してください。","") &amp; IF(AND($P$1="実績報告書（上期）",SUM(K16:N16)&gt;0),"上期実績時は10月以降に金額を入力しないでください","")</f>
        <v/>
      </c>
      <c r="S16" t="str">
        <f>IF(AND(R16=TEXT($Z$16,"#,##0")&amp;"円以外の入力があります。理由を備考に記載してください。",P16=""),1,IF(R16=TEXT($Z$16,"#,##0")&amp;"円以外の入力があります。理由を備考に記載してください。上期実績時は10月以降に金額を入力しないでください",2,IF(R16="上期実績時は10月以降に金額を入力しないでください",3,"")))</f>
        <v/>
      </c>
      <c r="T16" s="132">
        <v>1</v>
      </c>
      <c r="U16" s="218" t="s">
        <v>450</v>
      </c>
      <c r="V16" s="218"/>
      <c r="W16" s="219"/>
      <c r="X16" s="39">
        <v>1.05</v>
      </c>
      <c r="Y16" s="578">
        <f>IF(V13="新規・5年利用無",X17,IF(V13&lt;T19,X19,IF(AND(V13&gt;=T18,V13&lt;V18),X18,IF(AND(V13&gt;=T17,V13&lt;V17),X17,IF(V13=T16,X16,"")))))</f>
        <v>1</v>
      </c>
      <c r="Z16" s="322" t="str">
        <f>IF(G3&lt;&gt;"",Y16*90000,"定着率未入力！")</f>
        <v>定着率未入力！</v>
      </c>
    </row>
    <row r="17" spans="2:26" ht="20.100000000000001" customHeight="1">
      <c r="B17" s="607"/>
      <c r="C17" s="54">
        <v>7</v>
      </c>
      <c r="D17" s="39" t="str">
        <f>IF('2-2(基本)'!D16="","",'2-2(基本)'!D16)</f>
        <v/>
      </c>
      <c r="E17" s="81" t="str">
        <f>IF('2-2(基本)'!E16="","",'2-2(基本)'!E16)</f>
        <v/>
      </c>
      <c r="F17" s="84" t="str">
        <f>IF(OR(E17="",COUNTIF(G17:N17,"&gt;0")=0),"",SUM(G17:N17))</f>
        <v/>
      </c>
      <c r="G17" s="92"/>
      <c r="H17" s="92"/>
      <c r="I17" s="92"/>
      <c r="J17" s="92"/>
      <c r="K17" s="92"/>
      <c r="L17" s="92"/>
      <c r="M17" s="92"/>
      <c r="N17" s="92"/>
      <c r="O17" s="89" t="str">
        <f>IF(OR(E17="",COUNTIF(G17:N17,"&gt;0")=0),"",COUNTIF(G17:N17,"&gt;0"))</f>
        <v/>
      </c>
      <c r="P17" s="523"/>
      <c r="Q17" s="523"/>
      <c r="R17" s="339" t="str">
        <f>IF((COUNTIF(G17:N17,"&lt;&gt;"&amp;$Z$16)-COUNTBLANK(G17:N17))&gt;0,TEXT($Z$16,"#,##0")&amp;"円以外の入力があります。理由を備考に記載してください。","") &amp; IF(AND($P$1="実績報告書（上期）",SUM(K17:N17)&gt;0),"上期実績時は10月以降に金額を入力しないでください","")</f>
        <v/>
      </c>
      <c r="S17" t="str">
        <f t="shared" ref="S17:S20" si="3">IF(AND(R17=TEXT($Z$16,"#,##0")&amp;"円以外の入力があります。理由を備考に記載してください。",P17=""),1,IF(R17=TEXT($Z$16,"#,##0")&amp;"円以外の入力があります。理由を備考に記載してください。上期実績時は10月以降に金額を入力しないでください",2,IF(R17="上期実績時は10月以降に金額を入力しないでください",3,"")))</f>
        <v/>
      </c>
      <c r="T17" s="132">
        <v>0.8</v>
      </c>
      <c r="U17" s="218" t="s">
        <v>450</v>
      </c>
      <c r="V17" s="218">
        <v>1</v>
      </c>
      <c r="W17" s="219" t="s">
        <v>451</v>
      </c>
      <c r="X17" s="39">
        <v>1</v>
      </c>
      <c r="Y17" s="563"/>
      <c r="Z17" s="322" t="str">
        <f>Z16</f>
        <v>定着率未入力！</v>
      </c>
    </row>
    <row r="18" spans="2:26" ht="20.100000000000001" customHeight="1">
      <c r="B18" s="607"/>
      <c r="C18" s="54">
        <v>8</v>
      </c>
      <c r="D18" s="39" t="str">
        <f>IF('2-2(基本)'!D17="","",'2-2(基本)'!D17)</f>
        <v/>
      </c>
      <c r="E18" s="81" t="str">
        <f>IF('2-2(基本)'!E17="","",'2-2(基本)'!E17)</f>
        <v/>
      </c>
      <c r="F18" s="84" t="str">
        <f>IF(OR(E18="",COUNTIF(G18:N18,"&gt;0")=0),"",SUM(G18:N18))</f>
        <v/>
      </c>
      <c r="G18" s="92"/>
      <c r="H18" s="92"/>
      <c r="I18" s="92"/>
      <c r="J18" s="92"/>
      <c r="K18" s="92"/>
      <c r="L18" s="92"/>
      <c r="M18" s="92"/>
      <c r="N18" s="92"/>
      <c r="O18" s="89" t="str">
        <f>IF(OR(E18="",COUNTIF(G18:N18,"&gt;0")=0),"",COUNTIF(G18:N18,"&gt;0"))</f>
        <v/>
      </c>
      <c r="P18" s="523"/>
      <c r="Q18" s="523"/>
      <c r="R18" s="339" t="str">
        <f>IF((COUNTIF(G18:N18,"&lt;&gt;"&amp;$Z$16)-COUNTBLANK(G18:N18))&gt;0,TEXT($Z$16,"#,##0")&amp;"円以外の入力があります。理由を備考に記載してください。","") &amp; IF(AND($P$1="実績報告書（上期）",SUM(K18:N18)&gt;0),"上期実績時は10月以降に金額を入力しないでください","")</f>
        <v/>
      </c>
      <c r="S18" t="str">
        <f t="shared" si="3"/>
        <v/>
      </c>
      <c r="T18" s="132">
        <v>0.6</v>
      </c>
      <c r="U18" s="218" t="s">
        <v>450</v>
      </c>
      <c r="V18" s="218">
        <v>0.8</v>
      </c>
      <c r="W18" s="219" t="s">
        <v>451</v>
      </c>
      <c r="X18" s="39">
        <v>0.95</v>
      </c>
      <c r="Y18" s="563"/>
      <c r="Z18" s="322" t="str">
        <f>Z16</f>
        <v>定着率未入力！</v>
      </c>
    </row>
    <row r="19" spans="2:26" ht="20.100000000000001" customHeight="1">
      <c r="B19" s="607"/>
      <c r="C19" s="54">
        <v>9</v>
      </c>
      <c r="D19" s="39" t="str">
        <f>IF('2-2(基本)'!D18="","",'2-2(基本)'!D18)</f>
        <v/>
      </c>
      <c r="E19" s="81" t="str">
        <f>IF('2-2(基本)'!E18="","",'2-2(基本)'!E18)</f>
        <v/>
      </c>
      <c r="F19" s="84" t="str">
        <f>IF(OR(E19="",COUNTIF(G19:N19,"&gt;0")=0),"",SUM(G19:N19))</f>
        <v/>
      </c>
      <c r="G19" s="92"/>
      <c r="H19" s="92"/>
      <c r="I19" s="92"/>
      <c r="J19" s="92"/>
      <c r="K19" s="92"/>
      <c r="L19" s="92"/>
      <c r="M19" s="92"/>
      <c r="N19" s="92"/>
      <c r="O19" s="89" t="str">
        <f>IF(OR(E19="",COUNTIF(G19:N19,"&gt;0")=0),"",COUNTIF(G19:N19,"&gt;0"))</f>
        <v/>
      </c>
      <c r="P19" s="523"/>
      <c r="Q19" s="523"/>
      <c r="R19" s="339" t="str">
        <f>IF((COUNTIF(G19:N19,"&lt;&gt;"&amp;$Z$16)-COUNTBLANK(G19:N19))&gt;0,TEXT($Z$16,"#,##0")&amp;"円以外の入力があります。理由を備考に記載してください。","") &amp; IF(AND($P$1="実績報告書（上期）",SUM(K19:N19)&gt;0),"上期実績時は10月以降に金額を入力しないでください","")</f>
        <v/>
      </c>
      <c r="S19" t="str">
        <f t="shared" si="3"/>
        <v/>
      </c>
      <c r="T19" s="132">
        <v>0.6</v>
      </c>
      <c r="U19" s="218" t="s">
        <v>451</v>
      </c>
      <c r="V19" s="218"/>
      <c r="W19" s="219"/>
      <c r="X19" s="39">
        <v>0.9</v>
      </c>
      <c r="Y19" s="582"/>
      <c r="Z19" s="322" t="str">
        <f>Z16</f>
        <v>定着率未入力！</v>
      </c>
    </row>
    <row r="20" spans="2:26" ht="20.100000000000001" customHeight="1" thickBot="1">
      <c r="B20" s="608"/>
      <c r="C20" s="52">
        <v>10</v>
      </c>
      <c r="D20" s="75" t="str">
        <f>IF('2-2(基本)'!D19="","",'2-2(基本)'!D19)</f>
        <v/>
      </c>
      <c r="E20" s="80" t="str">
        <f>IF('2-2(基本)'!E19="","",'2-2(基本)'!E19)</f>
        <v/>
      </c>
      <c r="F20" s="86" t="str">
        <f>IF(OR(E20="",COUNTIF(G20:N20,"&gt;0")=0),"",SUM(G20:N20))</f>
        <v/>
      </c>
      <c r="G20" s="91"/>
      <c r="H20" s="91"/>
      <c r="I20" s="91"/>
      <c r="J20" s="91"/>
      <c r="K20" s="91"/>
      <c r="L20" s="91"/>
      <c r="M20" s="91"/>
      <c r="N20" s="91"/>
      <c r="O20" s="87" t="str">
        <f>IF(OR(E20="",COUNTIF(G20:N20,"&gt;0")=0),"",COUNTIF(G20:N20,"&gt;0"))</f>
        <v/>
      </c>
      <c r="P20" s="528"/>
      <c r="Q20" s="528"/>
      <c r="R20" s="339" t="str">
        <f>IF((COUNTIF(G20:N20,"&lt;&gt;"&amp;$Z$16)-COUNTBLANK(G20:N20))&gt;0,TEXT($Z$16,"#,##0")&amp;"円以外の入力があります。理由を備考に記載してください。","") &amp; IF(AND($P$1="実績報告書（上期）",SUM(K20:N20)&gt;0),"上期実績時は10月以降に金額を入力しないでください","")</f>
        <v/>
      </c>
      <c r="S20" t="str">
        <f t="shared" si="3"/>
        <v/>
      </c>
      <c r="Z20" s="323" t="str">
        <f>Z16</f>
        <v>定着率未入力！</v>
      </c>
    </row>
    <row r="21" spans="2:26" ht="20.100000000000001" customHeight="1" thickTop="1" thickBot="1">
      <c r="B21" s="606" t="s">
        <v>470</v>
      </c>
      <c r="C21" s="601" t="s">
        <v>512</v>
      </c>
      <c r="D21" s="602"/>
      <c r="E21" s="603"/>
      <c r="F21" s="441" t="str">
        <f t="shared" ref="F21:O21" si="4">IF((COUNTIF(F22:F26,"&gt;0")+COUNTIF(F56:F60,"&gt;0"))=0,"",SUM(F22:F26)+SUM(F56:F60))</f>
        <v/>
      </c>
      <c r="G21" s="441" t="str">
        <f t="shared" si="4"/>
        <v/>
      </c>
      <c r="H21" s="441" t="str">
        <f t="shared" si="4"/>
        <v/>
      </c>
      <c r="I21" s="441" t="str">
        <f t="shared" si="4"/>
        <v/>
      </c>
      <c r="J21" s="441" t="str">
        <f t="shared" si="4"/>
        <v/>
      </c>
      <c r="K21" s="441" t="str">
        <f t="shared" si="4"/>
        <v/>
      </c>
      <c r="L21" s="441" t="str">
        <f t="shared" si="4"/>
        <v/>
      </c>
      <c r="M21" s="441" t="str">
        <f t="shared" si="4"/>
        <v/>
      </c>
      <c r="N21" s="441" t="str">
        <f t="shared" si="4"/>
        <v/>
      </c>
      <c r="O21" s="441" t="str">
        <f t="shared" si="4"/>
        <v/>
      </c>
      <c r="P21" s="609" t="str">
        <f>IF(COUNT(S22:S26)&gt;0,"※欄外（R列）の留意メッセージを確認してください※","")</f>
        <v/>
      </c>
      <c r="Q21" s="609"/>
      <c r="R21" s="340"/>
      <c r="Z21" s="41"/>
    </row>
    <row r="22" spans="2:26" ht="20.100000000000001" customHeight="1" thickTop="1">
      <c r="B22" s="607"/>
      <c r="C22" s="49">
        <v>11</v>
      </c>
      <c r="D22" s="74" t="str">
        <f>IF('2-2(基本)'!D20="","",'2-2(基本)'!D20)</f>
        <v/>
      </c>
      <c r="E22" s="79" t="str">
        <f>IF('2-2(基本)'!E20="","",'2-2(基本)'!E20)</f>
        <v/>
      </c>
      <c r="F22" s="83" t="str">
        <f>IF(OR(E22="",COUNTIF(G22:N22,"&gt;0")=0),"",SUM(G22:N22))</f>
        <v/>
      </c>
      <c r="G22" s="92"/>
      <c r="H22" s="92"/>
      <c r="I22" s="92"/>
      <c r="J22" s="92"/>
      <c r="K22" s="92"/>
      <c r="L22" s="92"/>
      <c r="M22" s="92"/>
      <c r="N22" s="92"/>
      <c r="O22" s="88" t="str">
        <f>IF(OR(E22="",COUNTIF(G22:N22,"&gt;0")=0),"",COUNTIF(G22:N22,"&gt;0"))</f>
        <v/>
      </c>
      <c r="P22" s="527"/>
      <c r="Q22" s="527"/>
      <c r="R22" s="339" t="str">
        <f>IF((COUNTIF(G22:N22,"&lt;&gt;90000")-COUNTBLANK(G22:N22))&gt;0,"90,000円以外の入力があります。理由を備考に記載してください。","") &amp; IF(AND($P$1="実績報告書（上期）",SUM(K22:N22)&gt;0),"上期実績時は10月以降に金額を入力しないでください","")</f>
        <v/>
      </c>
      <c r="S22" t="str">
        <f t="shared" ref="S22:S26" si="5">IF(AND(R22="90,000円以外の入力があります。理由を備考に記載してください。",P22=""),1,IF(R22="90,000円以外の入力があります。理由を備考に記載してください。上期実績時は10月以降に金額を入力しないでください",2,IF(R22="上期実績時は10月以降に金額を入力しないでください",3,"")))</f>
        <v/>
      </c>
      <c r="Z22" s="325">
        <v>90000</v>
      </c>
    </row>
    <row r="23" spans="2:26" ht="20.100000000000001" customHeight="1">
      <c r="B23" s="607"/>
      <c r="C23" s="54">
        <v>12</v>
      </c>
      <c r="D23" s="39" t="str">
        <f>IF('2-2(基本)'!D21="","",'2-2(基本)'!D21)</f>
        <v/>
      </c>
      <c r="E23" s="81" t="str">
        <f>IF('2-2(基本)'!E21="","",'2-2(基本)'!E21)</f>
        <v/>
      </c>
      <c r="F23" s="84" t="str">
        <f>IF(OR(E23="",COUNTIF(G23:N23,"&gt;0")=0),"",SUM(G23:N23))</f>
        <v/>
      </c>
      <c r="G23" s="92"/>
      <c r="H23" s="92"/>
      <c r="I23" s="92"/>
      <c r="J23" s="92"/>
      <c r="K23" s="92"/>
      <c r="L23" s="92"/>
      <c r="M23" s="92"/>
      <c r="N23" s="92"/>
      <c r="O23" s="89" t="str">
        <f>IF(OR(E23="",COUNTIF(G23:N23,"&gt;0")=0),"",COUNTIF(G23:N23,"&gt;0"))</f>
        <v/>
      </c>
      <c r="P23" s="523"/>
      <c r="Q23" s="523"/>
      <c r="R23" s="339" t="str">
        <f>IF((COUNTIF(G23:N23,"&lt;&gt;90000")-COUNTBLANK(G23:N23))&gt;0,"90,000円以外の入力があります。理由を備考に記載してください。","") &amp; IF(AND($P$1="実績報告書（上期）",SUM(K23:N23)&gt;0),"上期実績時は10月以降に金額を入力しないでください","")</f>
        <v/>
      </c>
      <c r="S23" t="str">
        <f t="shared" si="5"/>
        <v/>
      </c>
      <c r="Z23" s="320">
        <f>Z22</f>
        <v>90000</v>
      </c>
    </row>
    <row r="24" spans="2:26" ht="20.100000000000001" customHeight="1">
      <c r="B24" s="607"/>
      <c r="C24" s="54">
        <v>13</v>
      </c>
      <c r="D24" s="39" t="str">
        <f>IF('2-2(基本)'!D22="","",'2-2(基本)'!D22)</f>
        <v/>
      </c>
      <c r="E24" s="81" t="str">
        <f>IF('2-2(基本)'!E22="","",'2-2(基本)'!E22)</f>
        <v/>
      </c>
      <c r="F24" s="84" t="str">
        <f>IF(OR(E24="",COUNTIF(G24:N24,"&gt;0")=0),"",SUM(G24:N24))</f>
        <v/>
      </c>
      <c r="G24" s="92"/>
      <c r="H24" s="92"/>
      <c r="I24" s="92"/>
      <c r="J24" s="92"/>
      <c r="K24" s="92"/>
      <c r="L24" s="92"/>
      <c r="M24" s="92"/>
      <c r="N24" s="92"/>
      <c r="O24" s="89" t="str">
        <f>IF(OR(E24="",COUNTIF(G24:N24,"&gt;0")=0),"",COUNTIF(G24:N24,"&gt;0"))</f>
        <v/>
      </c>
      <c r="P24" s="523"/>
      <c r="Q24" s="523"/>
      <c r="R24" s="339" t="str">
        <f>IF((COUNTIF(G24:N24,"&lt;&gt;90000")-COUNTBLANK(G24:N24))&gt;0,"90,000円以外の入力があります。理由を備考に記載してください。","") &amp; IF(AND($P$1="実績報告書（上期）",SUM(K24:N24)&gt;0),"上期実績時は10月以降に金額を入力しないでください","")</f>
        <v/>
      </c>
      <c r="S24" t="str">
        <f t="shared" si="5"/>
        <v/>
      </c>
      <c r="Z24" s="320">
        <f>Z22</f>
        <v>90000</v>
      </c>
    </row>
    <row r="25" spans="2:26" ht="20.100000000000001" customHeight="1">
      <c r="B25" s="607"/>
      <c r="C25" s="54">
        <v>14</v>
      </c>
      <c r="D25" s="39" t="str">
        <f>IF('2-2(基本)'!D23="","",'2-2(基本)'!D23)</f>
        <v/>
      </c>
      <c r="E25" s="81" t="str">
        <f>IF('2-2(基本)'!E23="","",'2-2(基本)'!E23)</f>
        <v/>
      </c>
      <c r="F25" s="84" t="str">
        <f>IF(OR(E25="",COUNTIF(G25:N25,"&gt;0")=0),"",SUM(G25:N25))</f>
        <v/>
      </c>
      <c r="G25" s="92"/>
      <c r="H25" s="92"/>
      <c r="I25" s="92"/>
      <c r="J25" s="92"/>
      <c r="K25" s="92"/>
      <c r="L25" s="92"/>
      <c r="M25" s="92"/>
      <c r="N25" s="92"/>
      <c r="O25" s="89" t="str">
        <f>IF(OR(E25="",COUNTIF(G25:N25,"&gt;0")=0),"",COUNTIF(G25:N25,"&gt;0"))</f>
        <v/>
      </c>
      <c r="P25" s="523"/>
      <c r="Q25" s="523"/>
      <c r="R25" s="339" t="str">
        <f>IF((COUNTIF(G25:N25,"&lt;&gt;90000")-COUNTBLANK(G25:N25))&gt;0,"90,000円以外の入力があります。理由を備考に記載してください。","") &amp; IF(AND($P$1="実績報告書（上期）",SUM(K25:N25)&gt;0),"上期実績時は10月以降に金額を入力しないでください","")</f>
        <v/>
      </c>
      <c r="S25" t="str">
        <f t="shared" si="5"/>
        <v/>
      </c>
      <c r="Z25" s="320">
        <f>Z22</f>
        <v>90000</v>
      </c>
    </row>
    <row r="26" spans="2:26" ht="20.100000000000001" customHeight="1" thickBot="1">
      <c r="B26" s="608"/>
      <c r="C26" s="52">
        <v>15</v>
      </c>
      <c r="D26" s="75" t="str">
        <f>IF('2-2(基本)'!D24="","",'2-2(基本)'!D24)</f>
        <v/>
      </c>
      <c r="E26" s="80" t="str">
        <f>IF('2-2(基本)'!E24="","",'2-2(基本)'!E24)</f>
        <v/>
      </c>
      <c r="F26" s="86" t="str">
        <f>IF(OR(E26="",COUNTIF(G26:N26,"&gt;0")=0),"",SUM(G26:N26))</f>
        <v/>
      </c>
      <c r="G26" s="91"/>
      <c r="H26" s="91"/>
      <c r="I26" s="91"/>
      <c r="J26" s="91"/>
      <c r="K26" s="91"/>
      <c r="L26" s="91"/>
      <c r="M26" s="91"/>
      <c r="N26" s="91"/>
      <c r="O26" s="87" t="str">
        <f>IF(OR(E26="",COUNTIF(G26:N26,"&gt;0")=0),"",COUNTIF(G26:N26,"&gt;0"))</f>
        <v/>
      </c>
      <c r="P26" s="528"/>
      <c r="Q26" s="528"/>
      <c r="R26" s="339" t="str">
        <f>IF((COUNTIF(G26:N26,"&lt;&gt;90000")-COUNTBLANK(G26:N26))&gt;0,"90,000円以外の入力があります。理由を備考に記載してください。","") &amp; IF(AND($P$1="実績報告書（上期）",SUM(K26:N26)&gt;0),"上期実績時は10月以降に金額を入力しないでください","")</f>
        <v/>
      </c>
      <c r="S26" t="str">
        <f t="shared" si="5"/>
        <v/>
      </c>
      <c r="Z26" s="321">
        <f>Z22</f>
        <v>90000</v>
      </c>
    </row>
    <row r="27" spans="2:26" ht="20.100000000000001" customHeight="1" thickTop="1" thickBot="1">
      <c r="B27" s="591" t="s">
        <v>471</v>
      </c>
      <c r="C27" s="601" t="s">
        <v>229</v>
      </c>
      <c r="D27" s="602"/>
      <c r="E27" s="603"/>
      <c r="F27" s="441" t="str">
        <f t="shared" ref="F27:O27" si="6">IF((COUNTIF(F28:F32,"&gt;0")+COUNTIF(F62:F66,"&gt;0"))=0,"",SUM(F28:F32)+SUM(F62:F66))</f>
        <v/>
      </c>
      <c r="G27" s="441" t="str">
        <f t="shared" si="6"/>
        <v/>
      </c>
      <c r="H27" s="441" t="str">
        <f t="shared" si="6"/>
        <v/>
      </c>
      <c r="I27" s="441" t="str">
        <f t="shared" si="6"/>
        <v/>
      </c>
      <c r="J27" s="441" t="str">
        <f t="shared" si="6"/>
        <v/>
      </c>
      <c r="K27" s="441" t="str">
        <f t="shared" si="6"/>
        <v/>
      </c>
      <c r="L27" s="441" t="str">
        <f t="shared" si="6"/>
        <v/>
      </c>
      <c r="M27" s="441" t="str">
        <f t="shared" si="6"/>
        <v/>
      </c>
      <c r="N27" s="441" t="str">
        <f t="shared" si="6"/>
        <v/>
      </c>
      <c r="O27" s="441" t="str">
        <f t="shared" si="6"/>
        <v/>
      </c>
      <c r="P27" s="609" t="str">
        <f>IF(COUNT(S28:S32)&gt;0,"※欄外（R列）の留意メッセージを確認してください※","")</f>
        <v/>
      </c>
      <c r="Q27" s="609"/>
      <c r="R27" s="340"/>
      <c r="Z27" s="41"/>
    </row>
    <row r="28" spans="2:26" ht="20.100000000000001" customHeight="1" thickTop="1">
      <c r="B28" s="520"/>
      <c r="C28" s="49">
        <v>16</v>
      </c>
      <c r="D28" s="74" t="str">
        <f>IF('2-2(基本)'!D25="","",'2-2(基本)'!D25)</f>
        <v/>
      </c>
      <c r="E28" s="79" t="str">
        <f>IF('2-2(基本)'!E25="","",'2-2(基本)'!E25)</f>
        <v/>
      </c>
      <c r="F28" s="83" t="str">
        <f>IF(OR(E28="",COUNTIF(G28:N28,"&gt;0")=0),"",SUM(G28:N28))</f>
        <v/>
      </c>
      <c r="G28" s="92"/>
      <c r="H28" s="92"/>
      <c r="I28" s="92"/>
      <c r="J28" s="92"/>
      <c r="K28" s="92"/>
      <c r="L28" s="92"/>
      <c r="M28" s="92"/>
      <c r="N28" s="92"/>
      <c r="O28" s="88" t="str">
        <f>IF(OR(E28="",COUNTIF(G28:N28,"&gt;0")=0),"",COUNTIF(G28:N28,"&gt;0"))</f>
        <v/>
      </c>
      <c r="P28" s="527"/>
      <c r="Q28" s="527"/>
      <c r="R28" s="339" t="str">
        <f>IF((COUNTIF(G28:N28,"&lt;&gt;90000")-COUNTBLANK(G28:N28))&gt;0,"90,000円以外の入力があります。理由を備考に記載してください。","") &amp; IF(AND($P$1="実績報告書（上期）",SUM(K28:N28)&gt;0),"上期実績時は10月以降に金額を入力しないでください","")</f>
        <v/>
      </c>
      <c r="S28" t="str">
        <f t="shared" ref="S28:S32" si="7">IF(AND(R28="90,000円以外の入力があります。理由を備考に記載してください。",P28=""),1,IF(R28="90,000円以外の入力があります。理由を備考に記載してください。上期実績時は10月以降に金額を入力しないでください",2,IF(R28="上期実績時は10月以降に金額を入力しないでください",3,"")))</f>
        <v/>
      </c>
      <c r="Z28" s="325">
        <v>90000</v>
      </c>
    </row>
    <row r="29" spans="2:26" ht="20.100000000000001" customHeight="1">
      <c r="B29" s="520"/>
      <c r="C29" s="54">
        <v>17</v>
      </c>
      <c r="D29" s="39" t="str">
        <f>IF('2-2(基本)'!D26="","",'2-2(基本)'!D26)</f>
        <v/>
      </c>
      <c r="E29" s="81" t="str">
        <f>IF('2-2(基本)'!E26="","",'2-2(基本)'!E26)</f>
        <v/>
      </c>
      <c r="F29" s="84" t="str">
        <f>IF(OR(E29="",COUNTIF(G29:N29,"&gt;0")=0),"",SUM(G29:N29))</f>
        <v/>
      </c>
      <c r="G29" s="92"/>
      <c r="H29" s="92"/>
      <c r="I29" s="92"/>
      <c r="J29" s="92"/>
      <c r="K29" s="92"/>
      <c r="L29" s="92"/>
      <c r="M29" s="92"/>
      <c r="N29" s="92"/>
      <c r="O29" s="89" t="str">
        <f>IF(OR(E29="",COUNTIF(G29:N29,"&gt;0")=0),"",COUNTIF(G29:N29,"&gt;0"))</f>
        <v/>
      </c>
      <c r="P29" s="523"/>
      <c r="Q29" s="523"/>
      <c r="R29" s="339" t="str">
        <f>IF((COUNTIF(G29:N29,"&lt;&gt;90000")-COUNTBLANK(G29:N29))&gt;0,"90,000円以外の入力があります。理由を備考に記載してください。","") &amp; IF(AND($P$1="実績報告書（上期）",SUM(K29:N29)&gt;0),"上期実績時は10月以降に金額を入力しないでください","")</f>
        <v/>
      </c>
      <c r="S29" t="str">
        <f t="shared" si="7"/>
        <v/>
      </c>
      <c r="Z29" s="320">
        <f>Z28</f>
        <v>90000</v>
      </c>
    </row>
    <row r="30" spans="2:26" ht="20.100000000000001" customHeight="1">
      <c r="B30" s="520"/>
      <c r="C30" s="54">
        <v>18</v>
      </c>
      <c r="D30" s="39" t="str">
        <f>IF('2-2(基本)'!D27="","",'2-2(基本)'!D27)</f>
        <v/>
      </c>
      <c r="E30" s="81" t="str">
        <f>IF('2-2(基本)'!E27="","",'2-2(基本)'!E27)</f>
        <v/>
      </c>
      <c r="F30" s="84" t="str">
        <f>IF(OR(E30="",COUNTIF(G30:N30,"&gt;0")=0),"",SUM(G30:N30))</f>
        <v/>
      </c>
      <c r="G30" s="92"/>
      <c r="H30" s="92"/>
      <c r="I30" s="92"/>
      <c r="J30" s="92"/>
      <c r="K30" s="92"/>
      <c r="L30" s="92"/>
      <c r="M30" s="92"/>
      <c r="N30" s="92"/>
      <c r="O30" s="89" t="str">
        <f>IF(OR(E30="",COUNTIF(G30:N30,"&gt;0")=0),"",COUNTIF(G30:N30,"&gt;0"))</f>
        <v/>
      </c>
      <c r="P30" s="523"/>
      <c r="Q30" s="523"/>
      <c r="R30" s="339" t="str">
        <f>IF((COUNTIF(G30:N30,"&lt;&gt;90000")-COUNTBLANK(G30:N30))&gt;0,"90,000円以外の入力があります。理由を備考に記載してください。","") &amp; IF(AND($P$1="実績報告書（上期）",SUM(K30:N30)&gt;0),"上期実績時は10月以降に金額を入力しないでください","")</f>
        <v/>
      </c>
      <c r="S30" t="str">
        <f t="shared" si="7"/>
        <v/>
      </c>
      <c r="Z30" s="320">
        <f>Z28</f>
        <v>90000</v>
      </c>
    </row>
    <row r="31" spans="2:26" ht="20.100000000000001" customHeight="1">
      <c r="B31" s="520"/>
      <c r="C31" s="54">
        <v>19</v>
      </c>
      <c r="D31" s="39" t="str">
        <f>IF('2-2(基本)'!D28="","",'2-2(基本)'!D28)</f>
        <v/>
      </c>
      <c r="E31" s="81" t="str">
        <f>IF('2-2(基本)'!E28="","",'2-2(基本)'!E28)</f>
        <v/>
      </c>
      <c r="F31" s="84" t="str">
        <f>IF(OR(E31="",COUNTIF(G31:N31,"&gt;0")=0),"",SUM(G31:N31))</f>
        <v/>
      </c>
      <c r="G31" s="92"/>
      <c r="H31" s="92"/>
      <c r="I31" s="92"/>
      <c r="J31" s="92"/>
      <c r="K31" s="92"/>
      <c r="L31" s="92"/>
      <c r="M31" s="92"/>
      <c r="N31" s="92"/>
      <c r="O31" s="89" t="str">
        <f>IF(OR(E31="",COUNTIF(G31:N31,"&gt;0")=0),"",COUNTIF(G31:N31,"&gt;0"))</f>
        <v/>
      </c>
      <c r="P31" s="523"/>
      <c r="Q31" s="523"/>
      <c r="R31" s="339" t="str">
        <f>IF((COUNTIF(G31:N31,"&lt;&gt;90000")-COUNTBLANK(G31:N31))&gt;0,"90,000円以外の入力があります。理由を備考に記載してください。","") &amp; IF(AND($P$1="実績報告書（上期）",SUM(K31:N31)&gt;0),"上期実績時は10月以降に金額を入力しないでください","")</f>
        <v/>
      </c>
      <c r="S31" t="str">
        <f t="shared" si="7"/>
        <v/>
      </c>
      <c r="Z31" s="320">
        <f>Z28</f>
        <v>90000</v>
      </c>
    </row>
    <row r="32" spans="2:26" ht="20.100000000000001" customHeight="1" thickBot="1">
      <c r="B32" s="548"/>
      <c r="C32" s="54">
        <v>20</v>
      </c>
      <c r="D32" s="39" t="str">
        <f>IF('2-2(基本)'!D29="","",'2-2(基本)'!D29)</f>
        <v/>
      </c>
      <c r="E32" s="81" t="str">
        <f>IF('2-2(基本)'!E29="","",'2-2(基本)'!E29)</f>
        <v/>
      </c>
      <c r="F32" s="84" t="str">
        <f>IF(OR(E32="",COUNTIF(G32:N32,"&gt;0")=0),"",SUM(G32:N32))</f>
        <v/>
      </c>
      <c r="G32" s="90"/>
      <c r="H32" s="90"/>
      <c r="I32" s="90"/>
      <c r="J32" s="90"/>
      <c r="K32" s="90"/>
      <c r="L32" s="90"/>
      <c r="M32" s="90"/>
      <c r="N32" s="90"/>
      <c r="O32" s="89" t="str">
        <f>IF(OR(E32="",COUNTIF(G32:N32,"&gt;0")=0),"",COUNTIF(G32:N32,"&gt;0"))</f>
        <v/>
      </c>
      <c r="P32" s="523"/>
      <c r="Q32" s="523"/>
      <c r="R32" s="339" t="str">
        <f>IF((COUNTIF(G32:N32,"&lt;&gt;90000")-COUNTBLANK(G32:N32))&gt;0,"90,000円以外の入力があります。理由を備考に記載してください。","") &amp; IF(AND($P$1="実績報告書（上期）",SUM(K32:N32)&gt;0),"上期実績時は10月以降に金額を入力しないでください","")</f>
        <v/>
      </c>
      <c r="S32" t="str">
        <f t="shared" si="7"/>
        <v/>
      </c>
      <c r="Z32" s="321">
        <f>Z28</f>
        <v>90000</v>
      </c>
    </row>
    <row r="33" spans="2:26" ht="50.1" customHeight="1" thickTop="1">
      <c r="B33" s="345" t="s">
        <v>360</v>
      </c>
      <c r="C33" s="599" t="str">
        <f>"【ＦＷ１助成月数】は、研修期間（最大"&amp;リスト!$C$80&amp;"ヶ月）において、技術習得推進費単価は『様式1-2（申請時の定着率）』により変動します。
『 過去5年間（R2年度以降）に「緑の雇用」を実施していない）』 林業経営体は 『 新規・5年利用無 』と入力し、月額上限は9万円となります。
（ 様式1-2（申請時の定着率）が 『 0．0％（全員離脱）』 の場合は、 『 0 （ゼロ） 』 を入力してください）"</f>
        <v>【ＦＷ１助成月数】は、研修期間（最大8ヶ月）において、技術習得推進費単価は『様式1-2（申請時の定着率）』により変動します。
『 過去5年間（R2年度以降）に「緑の雇用」を実施していない）』 林業経営体は 『 新規・5年利用無 』と入力し、月額上限は9万円となります。
（ 様式1-2（申請時の定着率）が 『 0．0％（全員離脱）』 の場合は、 『 0 （ゼロ） 』 を入力してください）</v>
      </c>
      <c r="D33" s="599"/>
      <c r="E33" s="599"/>
      <c r="F33" s="599"/>
      <c r="G33" s="599"/>
      <c r="H33" s="599"/>
      <c r="I33" s="599"/>
      <c r="J33" s="599"/>
      <c r="K33" s="599"/>
      <c r="L33" s="599"/>
      <c r="M33" s="599"/>
      <c r="N33" s="599"/>
      <c r="O33" s="599"/>
      <c r="P33" s="599"/>
      <c r="Q33" s="599"/>
      <c r="R33" s="336"/>
    </row>
    <row r="34" spans="2:26" ht="20.100000000000001" customHeight="1">
      <c r="B34" s="41" t="s">
        <v>513</v>
      </c>
      <c r="C34" t="s">
        <v>568</v>
      </c>
      <c r="R34" s="336"/>
    </row>
    <row r="35" spans="2:26" ht="20.100000000000001" hidden="1" customHeight="1">
      <c r="B35" s="507" t="s">
        <v>316</v>
      </c>
      <c r="C35" s="507"/>
      <c r="D35" s="507"/>
      <c r="E35" s="507"/>
      <c r="F35" t="str">
        <f>F1</f>
        <v>R7緑</v>
      </c>
      <c r="P35" s="37" t="str">
        <f>IF('2-1(表紙)'!$J$3="","提出区分",'2-1(表紙)'!$J$3)</f>
        <v>提出区分</v>
      </c>
      <c r="R35" s="336"/>
    </row>
    <row r="36" spans="2:26" ht="20.100000000000001" hidden="1" customHeight="1">
      <c r="R36" s="336"/>
    </row>
    <row r="37" spans="2:26" ht="20.100000000000001" hidden="1" customHeight="1">
      <c r="B37" s="541" t="s">
        <v>331</v>
      </c>
      <c r="C37" s="541"/>
      <c r="D37" s="541"/>
      <c r="E37" s="541"/>
      <c r="F37" s="541"/>
      <c r="G37" s="147"/>
      <c r="H37" s="147"/>
      <c r="M37" s="507" t="s">
        <v>200</v>
      </c>
      <c r="N37" s="507"/>
      <c r="O37" s="516" t="str">
        <f>IF('2-1(表紙)'!$I$15="","",'2-1(表紙)'!$I$15)</f>
        <v/>
      </c>
      <c r="P37" s="517"/>
      <c r="Q37" s="518"/>
      <c r="R37" s="336"/>
    </row>
    <row r="38" spans="2:26" ht="20.100000000000001" hidden="1" customHeight="1">
      <c r="B38" s="541"/>
      <c r="C38" s="541"/>
      <c r="D38" s="541"/>
      <c r="E38" s="541"/>
      <c r="F38" s="541"/>
      <c r="G38" s="147"/>
      <c r="H38" s="147"/>
      <c r="M38" s="507" t="s">
        <v>201</v>
      </c>
      <c r="N38" s="507"/>
      <c r="O38" s="516" t="str">
        <f>IF('2-1(表紙)'!$J$15="","",'2-1(表紙)'!$J$15)</f>
        <v/>
      </c>
      <c r="P38" s="517"/>
      <c r="Q38" s="518"/>
      <c r="R38" s="336"/>
    </row>
    <row r="39" spans="2:26" ht="20.100000000000001" hidden="1" customHeight="1">
      <c r="B39" s="541"/>
      <c r="C39" s="541"/>
      <c r="D39" s="541"/>
      <c r="E39" s="541"/>
      <c r="F39" s="541"/>
      <c r="G39" s="147"/>
      <c r="H39" s="147"/>
      <c r="M39" s="507" t="s">
        <v>593</v>
      </c>
      <c r="N39" s="507"/>
      <c r="O39" s="516" t="str">
        <f>IF('2-1(表紙)'!$H$10="","",'2-1(表紙)'!$H$10)</f>
        <v/>
      </c>
      <c r="P39" s="517"/>
      <c r="Q39" s="225" t="str">
        <f>IF('2-1(表紙)'!$K$15="","",'2-1(表紙)'!$K$15)</f>
        <v/>
      </c>
      <c r="R39" s="336"/>
    </row>
    <row r="40" spans="2:26" ht="20.100000000000001" hidden="1" customHeight="1">
      <c r="B40" s="610"/>
      <c r="C40" s="610"/>
      <c r="D40" s="610"/>
      <c r="E40" s="610"/>
      <c r="F40" s="610"/>
      <c r="G40" s="610"/>
      <c r="H40" s="610"/>
      <c r="I40" s="610"/>
      <c r="J40" s="610"/>
      <c r="K40" s="610"/>
      <c r="L40" s="610"/>
      <c r="M40" s="610"/>
      <c r="N40" s="610"/>
      <c r="O40" s="93"/>
      <c r="P40" s="82"/>
      <c r="R40" s="336"/>
    </row>
    <row r="41" spans="2:26" ht="20.100000000000001" hidden="1" customHeight="1">
      <c r="B41" s="529" t="s">
        <v>260</v>
      </c>
      <c r="C41" s="524" t="s">
        <v>215</v>
      </c>
      <c r="D41" s="524" t="s">
        <v>0</v>
      </c>
      <c r="E41" s="507" t="s">
        <v>1</v>
      </c>
      <c r="F41" s="507" t="s">
        <v>152</v>
      </c>
      <c r="G41" s="507"/>
      <c r="H41" s="507"/>
      <c r="I41" s="507"/>
      <c r="J41" s="507"/>
      <c r="K41" s="507"/>
      <c r="L41" s="507"/>
      <c r="M41" s="507"/>
      <c r="N41" s="507"/>
      <c r="O41" s="529" t="s">
        <v>158</v>
      </c>
      <c r="P41" s="595" t="str">
        <f>P7</f>
        <v>備考
（月額上限を満たさない場合の理由等）</v>
      </c>
      <c r="Q41" s="596"/>
      <c r="R41" s="336"/>
    </row>
    <row r="42" spans="2:26" ht="65.099999999999994" hidden="1" customHeight="1" thickBot="1">
      <c r="B42" s="530"/>
      <c r="C42" s="525"/>
      <c r="D42" s="525"/>
      <c r="E42" s="526"/>
      <c r="F42" s="220" t="s">
        <v>444</v>
      </c>
      <c r="G42" s="30" t="s">
        <v>240</v>
      </c>
      <c r="H42" s="30" t="s">
        <v>239</v>
      </c>
      <c r="I42" s="30" t="s">
        <v>252</v>
      </c>
      <c r="J42" s="30" t="s">
        <v>253</v>
      </c>
      <c r="K42" s="30" t="s">
        <v>154</v>
      </c>
      <c r="L42" s="30" t="s">
        <v>155</v>
      </c>
      <c r="M42" s="30" t="s">
        <v>156</v>
      </c>
      <c r="N42" s="30" t="s">
        <v>157</v>
      </c>
      <c r="O42" s="530"/>
      <c r="P42" s="597"/>
      <c r="Q42" s="598"/>
      <c r="R42" s="335" t="str">
        <f>R8</f>
        <v>↓留意メッセージが表示される場合があります</v>
      </c>
    </row>
    <row r="43" spans="2:26" ht="20.100000000000001" hidden="1" customHeight="1" thickTop="1" thickBot="1">
      <c r="B43" s="588" t="str">
        <f>'2-2(基本)'!B10</f>
        <v>ＴＲ</v>
      </c>
      <c r="C43" s="585"/>
      <c r="D43" s="586"/>
      <c r="E43" s="587"/>
      <c r="F43" s="443"/>
      <c r="G43" s="443"/>
      <c r="H43" s="443"/>
      <c r="I43" s="443"/>
      <c r="J43" s="443"/>
      <c r="K43" s="443"/>
      <c r="L43" s="443"/>
      <c r="M43" s="443"/>
      <c r="N43" s="443"/>
      <c r="O43" s="443"/>
      <c r="P43" s="609" t="str">
        <f>IF(COUNT(S44:S48)&gt;0,"※欄外（R列）の留意メッセージを確認してください※","")</f>
        <v/>
      </c>
      <c r="Q43" s="609"/>
      <c r="R43" s="336"/>
    </row>
    <row r="44" spans="2:26" ht="20.100000000000001" hidden="1" customHeight="1" thickTop="1">
      <c r="B44" s="589"/>
      <c r="C44" s="49">
        <v>21</v>
      </c>
      <c r="D44" s="74" t="str">
        <f>IF('2-2(基本)'!D44="","",'2-2(基本)'!D44)</f>
        <v/>
      </c>
      <c r="E44" s="49" t="str">
        <f>IF('2-2(基本)'!E44="","",'2-2(基本)'!E44)</f>
        <v/>
      </c>
      <c r="F44" s="83" t="str">
        <f>IF(OR(E44="",COUNTIF(G44:N44,"&gt;0")=0),"",SUM(G44:N44))</f>
        <v/>
      </c>
      <c r="G44" s="92"/>
      <c r="H44" s="92"/>
      <c r="I44" s="92"/>
      <c r="J44" s="92"/>
      <c r="K44" s="92"/>
      <c r="L44" s="92"/>
      <c r="M44" s="92"/>
      <c r="N44" s="92"/>
      <c r="O44" s="83" t="str">
        <f>IF(OR(E44="",COUNTIF(G44:N44,"&gt;0")=0),"",COUNTIF(G44:N44,"&gt;0"))</f>
        <v/>
      </c>
      <c r="P44" s="527"/>
      <c r="Q44" s="527"/>
      <c r="R44" s="339" t="str">
        <f>IF((COUNTIF(G44:N44,"&lt;&gt;90000")-COUNTBLANK(G44:N44))&gt;0,"90,000円以外の入力があります。理由を備考に記載してください。","") &amp; IF(AND($P$1="実績報告書（上期）",SUM(K44:N44)&gt;0),"上期実績時は10月以降に金額を入力しないでください","")</f>
        <v/>
      </c>
      <c r="S44" t="str">
        <f t="shared" ref="S44:S48" si="8">IF(AND(R44="90,000円以外の入力があります。理由を備考に記載してください。",P44=""),1,IF(R44="90,000円以外の入力があります。理由を備考に記載してください。上期実績時は10月以降に金額を入力しないでください",2,IF(R44="上期実績時は10月以降に金額を入力しないでください",3,"")))</f>
        <v/>
      </c>
      <c r="Z44" s="325">
        <v>90000</v>
      </c>
    </row>
    <row r="45" spans="2:26" ht="20.100000000000001" hidden="1" customHeight="1">
      <c r="B45" s="589"/>
      <c r="C45" s="95">
        <v>22</v>
      </c>
      <c r="D45" s="129" t="str">
        <f>IF('2-2(基本)'!D45="","",'2-2(基本)'!D45)</f>
        <v/>
      </c>
      <c r="E45" s="95" t="str">
        <f>IF('2-2(基本)'!E45="","",'2-2(基本)'!E45)</f>
        <v/>
      </c>
      <c r="F45" s="96" t="str">
        <f>IF(OR(E45="",COUNTIF(G45:N45,"&gt;0")=0),"",SUM(G45:N45))</f>
        <v/>
      </c>
      <c r="G45" s="92"/>
      <c r="H45" s="92"/>
      <c r="I45" s="92"/>
      <c r="J45" s="92"/>
      <c r="K45" s="92"/>
      <c r="L45" s="92"/>
      <c r="M45" s="92"/>
      <c r="N45" s="92"/>
      <c r="O45" s="96" t="str">
        <f>IF(OR(E45="",COUNTIF(G45:N45,"&gt;0")=0),"",COUNTIF(G45:N45,"&gt;0"))</f>
        <v/>
      </c>
      <c r="P45" s="523"/>
      <c r="Q45" s="523"/>
      <c r="R45" s="339" t="str">
        <f>IF((COUNTIF(G45:N45,"&lt;&gt;90000")-COUNTBLANK(G45:N45))&gt;0,"90,000円以外の入力があります。理由を備考に記載してください。","") &amp; IF(AND($P$1="実績報告書（上期）",SUM(K45:N45)&gt;0),"上期実績時は10月以降に金額を入力しないでください","")</f>
        <v/>
      </c>
      <c r="S45" t="str">
        <f t="shared" si="8"/>
        <v/>
      </c>
      <c r="Z45" s="320">
        <f>Z44</f>
        <v>90000</v>
      </c>
    </row>
    <row r="46" spans="2:26" ht="20.100000000000001" hidden="1" customHeight="1">
      <c r="B46" s="589"/>
      <c r="C46" s="95">
        <v>23</v>
      </c>
      <c r="D46" s="129" t="str">
        <f>IF('2-2(基本)'!D46="","",'2-2(基本)'!D46)</f>
        <v/>
      </c>
      <c r="E46" s="95" t="str">
        <f>IF('2-2(基本)'!E46="","",'2-2(基本)'!E46)</f>
        <v/>
      </c>
      <c r="F46" s="96" t="str">
        <f>IF(OR(E46="",COUNTIF(G46:N46,"&gt;0")=0),"",SUM(G46:N46))</f>
        <v/>
      </c>
      <c r="G46" s="92"/>
      <c r="H46" s="92"/>
      <c r="I46" s="92"/>
      <c r="J46" s="92"/>
      <c r="K46" s="92"/>
      <c r="L46" s="92"/>
      <c r="M46" s="92"/>
      <c r="N46" s="92"/>
      <c r="O46" s="96" t="str">
        <f>IF(OR(E46="",COUNTIF(G46:N46,"&gt;0")=0),"",COUNTIF(G46:N46,"&gt;0"))</f>
        <v/>
      </c>
      <c r="P46" s="523"/>
      <c r="Q46" s="523"/>
      <c r="R46" s="339" t="str">
        <f>IF((COUNTIF(G46:N46,"&lt;&gt;90000")-COUNTBLANK(G46:N46))&gt;0,"90,000円以外の入力があります。理由を備考に記載してください。","") &amp; IF(AND($P$1="実績報告書（上期）",SUM(K46:N46)&gt;0),"上期実績時は10月以降に金額を入力しないでください","")</f>
        <v/>
      </c>
      <c r="S46" t="str">
        <f t="shared" si="8"/>
        <v/>
      </c>
      <c r="Z46" s="320">
        <f>Z44</f>
        <v>90000</v>
      </c>
    </row>
    <row r="47" spans="2:26" ht="20.100000000000001" hidden="1" customHeight="1">
      <c r="B47" s="589"/>
      <c r="C47" s="95">
        <v>24</v>
      </c>
      <c r="D47" s="129" t="str">
        <f>IF('2-2(基本)'!D47="","",'2-2(基本)'!D47)</f>
        <v/>
      </c>
      <c r="E47" s="95" t="str">
        <f>IF('2-2(基本)'!E47="","",'2-2(基本)'!E47)</f>
        <v/>
      </c>
      <c r="F47" s="96" t="str">
        <f>IF(OR(E47="",COUNTIF(G47:N47,"&gt;0")=0),"",SUM(G47:N47))</f>
        <v/>
      </c>
      <c r="G47" s="92"/>
      <c r="H47" s="92"/>
      <c r="I47" s="92"/>
      <c r="J47" s="92"/>
      <c r="K47" s="92"/>
      <c r="L47" s="92"/>
      <c r="M47" s="92"/>
      <c r="N47" s="92"/>
      <c r="O47" s="96" t="str">
        <f>IF(OR(E47="",COUNTIF(G47:N47,"&gt;0")=0),"",COUNTIF(G47:N47,"&gt;0"))</f>
        <v/>
      </c>
      <c r="P47" s="523"/>
      <c r="Q47" s="523"/>
      <c r="R47" s="339" t="str">
        <f>IF((COUNTIF(G47:N47,"&lt;&gt;90000")-COUNTBLANK(G47:N47))&gt;0,"90,000円以外の入力があります。理由を備考に記載してください。","") &amp; IF(AND($P$1="実績報告書（上期）",SUM(K47:N47)&gt;0),"上期実績時は10月以降に金額を入力しないでください","")</f>
        <v/>
      </c>
      <c r="S47" t="str">
        <f t="shared" si="8"/>
        <v/>
      </c>
      <c r="Z47" s="320">
        <f>Z44</f>
        <v>90000</v>
      </c>
    </row>
    <row r="48" spans="2:26" ht="20.100000000000001" hidden="1" customHeight="1" thickBot="1">
      <c r="B48" s="590"/>
      <c r="C48" s="52">
        <v>25</v>
      </c>
      <c r="D48" s="75" t="str">
        <f>IF('2-2(基本)'!D48="","",'2-2(基本)'!D48)</f>
        <v/>
      </c>
      <c r="E48" s="80" t="str">
        <f>IF('2-2(基本)'!E48="","",'2-2(基本)'!E48)</f>
        <v/>
      </c>
      <c r="F48" s="86" t="str">
        <f>IF(OR(E48="",COUNTIF(G48:N48,"&gt;0")=0),"",SUM(G48:N48))</f>
        <v/>
      </c>
      <c r="G48" s="327"/>
      <c r="H48" s="327"/>
      <c r="I48" s="327"/>
      <c r="J48" s="327"/>
      <c r="K48" s="327"/>
      <c r="L48" s="327"/>
      <c r="M48" s="327"/>
      <c r="N48" s="327"/>
      <c r="O48" s="87" t="str">
        <f>IF(OR(E48="",COUNTIF(G48:N48,"&gt;0")=0),"",COUNTIF(G48:N48,"&gt;0"))</f>
        <v/>
      </c>
      <c r="P48" s="528"/>
      <c r="Q48" s="528"/>
      <c r="R48" s="339" t="str">
        <f>IF((COUNTIF(G48:N48,"&lt;&gt;90000")-COUNTBLANK(G48:N48))&gt;0,"90,000円以外の入力があります。理由を備考に記載してください。","") &amp; IF(AND($P$1="実績報告書（上期）",SUM(K48:N48)&gt;0),"上期実績時は10月以降に金額を入力しないでください","")</f>
        <v/>
      </c>
      <c r="S48" t="str">
        <f t="shared" si="8"/>
        <v/>
      </c>
      <c r="Z48" s="321">
        <f>Z44</f>
        <v>90000</v>
      </c>
    </row>
    <row r="49" spans="2:26" ht="20.100000000000001" hidden="1" customHeight="1" thickTop="1" thickBot="1">
      <c r="B49" s="591" t="s">
        <v>469</v>
      </c>
      <c r="C49" s="592" t="str">
        <f>"月額上限："&amp;TEXT(Z16,"#,##0")&amp;" 円"</f>
        <v>月額上限：定着率未入力！ 円</v>
      </c>
      <c r="D49" s="593"/>
      <c r="E49" s="594"/>
      <c r="F49" s="442"/>
      <c r="G49" s="443"/>
      <c r="H49" s="443"/>
      <c r="I49" s="443"/>
      <c r="J49" s="443"/>
      <c r="K49" s="443"/>
      <c r="L49" s="443"/>
      <c r="M49" s="443"/>
      <c r="N49" s="443"/>
      <c r="O49" s="443"/>
      <c r="P49" s="609" t="str">
        <f>IF(COUNT(S50:S54)&gt;0,"※欄外（R列）の留意メッセージを確認してください※","")</f>
        <v/>
      </c>
      <c r="Q49" s="609"/>
      <c r="R49" s="340"/>
      <c r="Z49" s="326"/>
    </row>
    <row r="50" spans="2:26" ht="20.100000000000001" hidden="1" customHeight="1" thickTop="1">
      <c r="B50" s="520"/>
      <c r="C50" s="49">
        <v>26</v>
      </c>
      <c r="D50" s="74" t="str">
        <f>IF('2-2(基本)'!D49="","",'2-2(基本)'!D49)</f>
        <v/>
      </c>
      <c r="E50" s="79" t="str">
        <f>IF('2-2(基本)'!E49="","",'2-2(基本)'!E49)</f>
        <v/>
      </c>
      <c r="F50" s="83" t="str">
        <f>IF(OR(E50="",COUNTIF(G50:N50,"&gt;0")=0),"",SUM(G50:N50))</f>
        <v/>
      </c>
      <c r="G50" s="92"/>
      <c r="H50" s="92"/>
      <c r="I50" s="92"/>
      <c r="J50" s="92"/>
      <c r="K50" s="92"/>
      <c r="L50" s="92"/>
      <c r="M50" s="92"/>
      <c r="N50" s="92"/>
      <c r="O50" s="88" t="str">
        <f>IF(OR(E50="",COUNTIF(G50:N50,"&gt;0")=0),"",COUNTIF(G50:N50,"&gt;0"))</f>
        <v/>
      </c>
      <c r="P50" s="527"/>
      <c r="Q50" s="527"/>
      <c r="R50" s="339" t="str">
        <f>IF((COUNTIF(G50:N50,"&lt;&gt;"&amp;$Z$16)-COUNTBLANK(G50:N50))&gt;0,TEXT($Z$16,"#,##0")&amp;"円以外の入力があります。理由を備考に記載してください。","") &amp; IF(AND($P$1="実績報告書（上期）",SUM(K50:N50)&gt;0),"上期実績時は10月以降に金額を入力しないでください","")</f>
        <v/>
      </c>
      <c r="S50" t="str">
        <f>IF(AND(R50=TEXT($Z$16,"#,##0")&amp;"円以外の入力があります。理由を備考に記載してください。",P50=""),1,IF(R50=TEXT($Z$16,"#,##0")&amp;"円以外の入力があります。理由を備考に記載してください。上期実績時は10月以降に金額を入力しないでください",2,IF(R50="上期実績時は10月以降に金額を入力しないでください",3,"")))</f>
        <v/>
      </c>
      <c r="Z50" s="325" t="str">
        <f>Z16</f>
        <v>定着率未入力！</v>
      </c>
    </row>
    <row r="51" spans="2:26" ht="20.100000000000001" hidden="1" customHeight="1">
      <c r="B51" s="520"/>
      <c r="C51" s="54">
        <v>27</v>
      </c>
      <c r="D51" s="39" t="str">
        <f>IF('2-2(基本)'!D50="","",'2-2(基本)'!D50)</f>
        <v/>
      </c>
      <c r="E51" s="81" t="str">
        <f>IF('2-2(基本)'!E50="","",'2-2(基本)'!E50)</f>
        <v/>
      </c>
      <c r="F51" s="84" t="str">
        <f>IF(OR(E51="",COUNTIF(G51:N51,"&gt;0")=0),"",SUM(G51:N51))</f>
        <v/>
      </c>
      <c r="G51" s="90"/>
      <c r="H51" s="90"/>
      <c r="I51" s="90"/>
      <c r="J51" s="90"/>
      <c r="K51" s="90"/>
      <c r="L51" s="90"/>
      <c r="M51" s="90"/>
      <c r="N51" s="90"/>
      <c r="O51" s="89" t="str">
        <f>IF(OR(E51="",COUNTIF(G51:N51,"&gt;0")=0),"",COUNTIF(G51:N51,"&gt;0"))</f>
        <v/>
      </c>
      <c r="P51" s="523"/>
      <c r="Q51" s="523"/>
      <c r="R51" s="339" t="str">
        <f>IF((COUNTIF(G51:N51,"&lt;&gt;"&amp;$Z$16)-COUNTBLANK(G51:N51))&gt;0,TEXT($Z$16,"#,##0")&amp;"円以外の入力があります。理由を備考に記載してください。","") &amp; IF(AND($P$1="実績報告書（上期）",SUM(K51:N51)&gt;0),"上期実績時は10月以降に金額を入力しないでください","")</f>
        <v/>
      </c>
      <c r="S51" t="str">
        <f t="shared" ref="S51:S54" si="9">IF(AND(R51=TEXT($Z$16,"#,##0")&amp;"円以外の入力があります。理由を備考に記載してください。",P51=""),1,IF(R51=TEXT($Z$16,"#,##0")&amp;"円以外の入力があります。理由を備考に記載してください。上期実績時は10月以降に金額を入力しないでください",2,IF(R51="上期実績時は10月以降に金額を入力しないでください",3,"")))</f>
        <v/>
      </c>
      <c r="Z51" s="320" t="str">
        <f>Z50</f>
        <v>定着率未入力！</v>
      </c>
    </row>
    <row r="52" spans="2:26" ht="20.100000000000001" hidden="1" customHeight="1">
      <c r="B52" s="520"/>
      <c r="C52" s="54">
        <v>28</v>
      </c>
      <c r="D52" s="39" t="str">
        <f>IF('2-2(基本)'!D51="","",'2-2(基本)'!D51)</f>
        <v/>
      </c>
      <c r="E52" s="81" t="str">
        <f>IF('2-2(基本)'!E51="","",'2-2(基本)'!E51)</f>
        <v/>
      </c>
      <c r="F52" s="84" t="str">
        <f>IF(OR(E52="",COUNTIF(G52:N52,"&gt;0")=0),"",SUM(G52:N52))</f>
        <v/>
      </c>
      <c r="G52" s="90"/>
      <c r="H52" s="90"/>
      <c r="I52" s="90"/>
      <c r="J52" s="90"/>
      <c r="K52" s="90"/>
      <c r="L52" s="90"/>
      <c r="M52" s="90"/>
      <c r="N52" s="90"/>
      <c r="O52" s="89" t="str">
        <f>IF(OR(E52="",COUNTIF(G52:N52,"&gt;0")=0),"",COUNTIF(G52:N52,"&gt;0"))</f>
        <v/>
      </c>
      <c r="P52" s="523"/>
      <c r="Q52" s="523"/>
      <c r="R52" s="339" t="str">
        <f>IF((COUNTIF(G52:N52,"&lt;&gt;"&amp;$Z$16)-COUNTBLANK(G52:N52))&gt;0,TEXT($Z$16,"#,##0")&amp;"円以外の入力があります。理由を備考に記載してください。","") &amp; IF(AND($P$1="実績報告書（上期）",SUM(K52:N52)&gt;0),"上期実績時は10月以降に金額を入力しないでください","")</f>
        <v/>
      </c>
      <c r="S52" t="str">
        <f t="shared" si="9"/>
        <v/>
      </c>
      <c r="Z52" s="320" t="str">
        <f>Z50</f>
        <v>定着率未入力！</v>
      </c>
    </row>
    <row r="53" spans="2:26" ht="20.100000000000001" hidden="1" customHeight="1">
      <c r="B53" s="520"/>
      <c r="C53" s="54">
        <v>29</v>
      </c>
      <c r="D53" s="39" t="str">
        <f>IF('2-2(基本)'!D52="","",'2-2(基本)'!D52)</f>
        <v/>
      </c>
      <c r="E53" s="81" t="str">
        <f>IF('2-2(基本)'!E52="","",'2-2(基本)'!E52)</f>
        <v/>
      </c>
      <c r="F53" s="84" t="str">
        <f>IF(OR(E53="",COUNTIF(G53:N53,"&gt;0")=0),"",SUM(G53:N53))</f>
        <v/>
      </c>
      <c r="G53" s="90"/>
      <c r="H53" s="90"/>
      <c r="I53" s="90"/>
      <c r="J53" s="90"/>
      <c r="K53" s="90"/>
      <c r="L53" s="90"/>
      <c r="M53" s="90"/>
      <c r="N53" s="90"/>
      <c r="O53" s="89" t="str">
        <f>IF(OR(E53="",COUNTIF(G53:N53,"&gt;0")=0),"",COUNTIF(G53:N53,"&gt;0"))</f>
        <v/>
      </c>
      <c r="P53" s="523"/>
      <c r="Q53" s="523"/>
      <c r="R53" s="339" t="str">
        <f>IF((COUNTIF(G53:N53,"&lt;&gt;"&amp;$Z$16)-COUNTBLANK(G53:N53))&gt;0,TEXT($Z$16,"#,##0")&amp;"円以外の入力があります。理由を備考に記載してください。","") &amp; IF(AND($P$1="実績報告書（上期）",SUM(K53:N53)&gt;0),"上期実績時は10月以降に金額を入力しないでください","")</f>
        <v/>
      </c>
      <c r="S53" t="str">
        <f t="shared" si="9"/>
        <v/>
      </c>
      <c r="Z53" s="320" t="str">
        <f>Z50</f>
        <v>定着率未入力！</v>
      </c>
    </row>
    <row r="54" spans="2:26" ht="20.100000000000001" hidden="1" customHeight="1" thickBot="1">
      <c r="B54" s="521"/>
      <c r="C54" s="52">
        <v>30</v>
      </c>
      <c r="D54" s="75" t="str">
        <f>IF('2-2(基本)'!D53="","",'2-2(基本)'!D53)</f>
        <v/>
      </c>
      <c r="E54" s="80" t="str">
        <f>IF('2-2(基本)'!E53="","",'2-2(基本)'!E53)</f>
        <v/>
      </c>
      <c r="F54" s="86" t="str">
        <f>IF(OR(E54="",COUNTIF(G54:N54,"&gt;0")=0),"",SUM(G54:N54))</f>
        <v/>
      </c>
      <c r="G54" s="91"/>
      <c r="H54" s="91"/>
      <c r="I54" s="91"/>
      <c r="J54" s="91"/>
      <c r="K54" s="91"/>
      <c r="L54" s="91"/>
      <c r="M54" s="91"/>
      <c r="N54" s="91"/>
      <c r="O54" s="87" t="str">
        <f>IF(OR(E54="",COUNTIF(G54:N54,"&gt;0")=0),"",COUNTIF(G54:N54,"&gt;0"))</f>
        <v/>
      </c>
      <c r="P54" s="528"/>
      <c r="Q54" s="528"/>
      <c r="R54" s="339" t="str">
        <f>IF((COUNTIF(G54:N54,"&lt;&gt;"&amp;$Z$16)-COUNTBLANK(G54:N54))&gt;0,TEXT($Z$16,"#,##0")&amp;"円以外の入力があります。理由を備考に記載してください。","") &amp; IF(AND($P$1="実績報告書（上期）",SUM(K54:N54)&gt;0),"上期実績時は10月以降に金額を入力しないでください","")</f>
        <v/>
      </c>
      <c r="S54" t="str">
        <f t="shared" si="9"/>
        <v/>
      </c>
      <c r="Z54" s="321" t="str">
        <f>Z50</f>
        <v>定着率未入力！</v>
      </c>
    </row>
    <row r="55" spans="2:26" ht="20.100000000000001" hidden="1" customHeight="1" thickTop="1" thickBot="1">
      <c r="B55" s="591" t="s">
        <v>470</v>
      </c>
      <c r="C55" s="585"/>
      <c r="D55" s="586"/>
      <c r="E55" s="587"/>
      <c r="F55" s="442"/>
      <c r="G55" s="443"/>
      <c r="H55" s="443"/>
      <c r="I55" s="443"/>
      <c r="J55" s="443"/>
      <c r="K55" s="443"/>
      <c r="L55" s="443"/>
      <c r="M55" s="443"/>
      <c r="N55" s="443"/>
      <c r="O55" s="443"/>
      <c r="P55" s="609" t="str">
        <f>IF(COUNT(S56:S60)&gt;0,"※欄外（R列）の留意メッセージを確認してください※","")</f>
        <v/>
      </c>
      <c r="Q55" s="609"/>
      <c r="R55" s="340"/>
    </row>
    <row r="56" spans="2:26" ht="20.100000000000001" hidden="1" customHeight="1" thickTop="1">
      <c r="B56" s="520"/>
      <c r="C56" s="49">
        <v>31</v>
      </c>
      <c r="D56" s="74" t="str">
        <f>IF('2-2(基本)'!D54="","",'2-2(基本)'!D54)</f>
        <v/>
      </c>
      <c r="E56" s="79" t="str">
        <f>IF('2-2(基本)'!E54="","",'2-2(基本)'!E54)</f>
        <v/>
      </c>
      <c r="F56" s="83" t="str">
        <f>IF(OR(E56="",COUNTIF(G56:N56,"&gt;0")=0),"",SUM(G56:N56))</f>
        <v/>
      </c>
      <c r="G56" s="92"/>
      <c r="H56" s="92"/>
      <c r="I56" s="92"/>
      <c r="J56" s="92"/>
      <c r="K56" s="92"/>
      <c r="L56" s="92"/>
      <c r="M56" s="92"/>
      <c r="N56" s="92"/>
      <c r="O56" s="88" t="str">
        <f>IF(OR(E56="",COUNTIF(G56:N56,"&gt;0")=0),"",COUNTIF(G56:N56,"&gt;0"))</f>
        <v/>
      </c>
      <c r="P56" s="527"/>
      <c r="Q56" s="527"/>
      <c r="R56" s="339" t="str">
        <f>IF((COUNTIF(G56:N56,"&lt;&gt;90000")-COUNTBLANK(G56:N56))&gt;0,"90,000円以外の入力があります。理由を備考に記載してください。","") &amp; IF(AND($P$1="実績報告書（上期）",SUM(K56:N56)&gt;0),"上期実績時は10月以降に金額を入力しないでください","")</f>
        <v/>
      </c>
      <c r="S56" t="str">
        <f t="shared" ref="S56:S60" si="10">IF(AND(R56="90,000円以外の入力があります。理由を備考に記載してください。",P56=""),1,IF(R56="90,000円以外の入力があります。理由を備考に記載してください。上期実績時は10月以降に金額を入力しないでください",2,IF(R56="上期実績時は10月以降に金額を入力しないでください",3,"")))</f>
        <v/>
      </c>
      <c r="Z56" s="325">
        <v>90000</v>
      </c>
    </row>
    <row r="57" spans="2:26" ht="20.100000000000001" hidden="1" customHeight="1">
      <c r="B57" s="520"/>
      <c r="C57" s="54">
        <v>32</v>
      </c>
      <c r="D57" s="39" t="str">
        <f>IF('2-2(基本)'!D55="","",'2-2(基本)'!D55)</f>
        <v/>
      </c>
      <c r="E57" s="81" t="str">
        <f>IF('2-2(基本)'!E55="","",'2-2(基本)'!E55)</f>
        <v/>
      </c>
      <c r="F57" s="84" t="str">
        <f>IF(OR(E57="",COUNTIF(G57:N57,"&gt;0")=0),"",SUM(G57:N57))</f>
        <v/>
      </c>
      <c r="G57" s="90"/>
      <c r="H57" s="90"/>
      <c r="I57" s="90"/>
      <c r="J57" s="90"/>
      <c r="K57" s="90"/>
      <c r="L57" s="90"/>
      <c r="M57" s="90"/>
      <c r="N57" s="90"/>
      <c r="O57" s="89" t="str">
        <f>IF(OR(E57="",COUNTIF(G57:N57,"&gt;0")=0),"",COUNTIF(G57:N57,"&gt;0"))</f>
        <v/>
      </c>
      <c r="P57" s="523"/>
      <c r="Q57" s="523"/>
      <c r="R57" s="339" t="str">
        <f>IF((COUNTIF(G57:N57,"&lt;&gt;90000")-COUNTBLANK(G57:N57))&gt;0,"90,000円以外の入力があります。理由を備考に記載してください。","") &amp; IF(AND($P$1="実績報告書（上期）",SUM(K57:N57)&gt;0),"上期実績時は10月以降に金額を入力しないでください","")</f>
        <v/>
      </c>
      <c r="S57" t="str">
        <f t="shared" si="10"/>
        <v/>
      </c>
      <c r="Z57" s="320">
        <f>Z56</f>
        <v>90000</v>
      </c>
    </row>
    <row r="58" spans="2:26" ht="20.100000000000001" hidden="1" customHeight="1">
      <c r="B58" s="520"/>
      <c r="C58" s="54">
        <v>33</v>
      </c>
      <c r="D58" s="39" t="str">
        <f>IF('2-2(基本)'!D56="","",'2-2(基本)'!D56)</f>
        <v/>
      </c>
      <c r="E58" s="81" t="str">
        <f>IF('2-2(基本)'!E56="","",'2-2(基本)'!E56)</f>
        <v/>
      </c>
      <c r="F58" s="84" t="str">
        <f>IF(OR(E58="",COUNTIF(G58:N58,"&gt;0")=0),"",SUM(G58:N58))</f>
        <v/>
      </c>
      <c r="G58" s="90"/>
      <c r="H58" s="90"/>
      <c r="I58" s="90"/>
      <c r="J58" s="90"/>
      <c r="K58" s="90"/>
      <c r="L58" s="90"/>
      <c r="M58" s="90"/>
      <c r="N58" s="90"/>
      <c r="O58" s="89" t="str">
        <f>IF(OR(E58="",COUNTIF(G58:N58,"&gt;0")=0),"",COUNTIF(G58:N58,"&gt;0"))</f>
        <v/>
      </c>
      <c r="P58" s="523"/>
      <c r="Q58" s="523"/>
      <c r="R58" s="339" t="str">
        <f>IF((COUNTIF(G58:N58,"&lt;&gt;90000")-COUNTBLANK(G58:N58))&gt;0,"90,000円以外の入力があります。理由を備考に記載してください。","") &amp; IF(AND($P$1="実績報告書（上期）",SUM(K58:N58)&gt;0),"上期実績時は10月以降に金額を入力しないでください","")</f>
        <v/>
      </c>
      <c r="S58" t="str">
        <f t="shared" si="10"/>
        <v/>
      </c>
      <c r="Z58" s="320">
        <f>Z56</f>
        <v>90000</v>
      </c>
    </row>
    <row r="59" spans="2:26" ht="20.100000000000001" hidden="1" customHeight="1">
      <c r="B59" s="520"/>
      <c r="C59" s="54">
        <v>34</v>
      </c>
      <c r="D59" s="39" t="str">
        <f>IF('2-2(基本)'!D57="","",'2-2(基本)'!D57)</f>
        <v/>
      </c>
      <c r="E59" s="81" t="str">
        <f>IF('2-2(基本)'!E57="","",'2-2(基本)'!E57)</f>
        <v/>
      </c>
      <c r="F59" s="84" t="str">
        <f>IF(OR(E59="",COUNTIF(G59:N59,"&gt;0")=0),"",SUM(G59:N59))</f>
        <v/>
      </c>
      <c r="G59" s="90"/>
      <c r="H59" s="90"/>
      <c r="I59" s="90"/>
      <c r="J59" s="90"/>
      <c r="K59" s="90"/>
      <c r="L59" s="90"/>
      <c r="M59" s="90"/>
      <c r="N59" s="90"/>
      <c r="O59" s="89" t="str">
        <f>IF(OR(E59="",COUNTIF(G59:N59,"&gt;0")=0),"",COUNTIF(G59:N59,"&gt;0"))</f>
        <v/>
      </c>
      <c r="P59" s="523"/>
      <c r="Q59" s="523"/>
      <c r="R59" s="339" t="str">
        <f>IF((COUNTIF(G59:N59,"&lt;&gt;90000")-COUNTBLANK(G59:N59))&gt;0,"90,000円以外の入力があります。理由を備考に記載してください。","") &amp; IF(AND($P$1="実績報告書（上期）",SUM(K59:N59)&gt;0),"上期実績時は10月以降に金額を入力しないでください","")</f>
        <v/>
      </c>
      <c r="S59" t="str">
        <f t="shared" si="10"/>
        <v/>
      </c>
      <c r="Z59" s="320">
        <f>Z56</f>
        <v>90000</v>
      </c>
    </row>
    <row r="60" spans="2:26" ht="20.100000000000001" hidden="1" customHeight="1" thickBot="1">
      <c r="B60" s="521"/>
      <c r="C60" s="52">
        <v>35</v>
      </c>
      <c r="D60" s="75" t="str">
        <f>IF('2-2(基本)'!D58="","",'2-2(基本)'!D58)</f>
        <v/>
      </c>
      <c r="E60" s="80" t="str">
        <f>IF('2-2(基本)'!E58="","",'2-2(基本)'!E58)</f>
        <v/>
      </c>
      <c r="F60" s="86" t="str">
        <f>IF(OR(E60="",COUNTIF(G60:N60,"&gt;0")=0),"",SUM(G60:N60))</f>
        <v/>
      </c>
      <c r="G60" s="91"/>
      <c r="H60" s="91"/>
      <c r="I60" s="91"/>
      <c r="J60" s="91"/>
      <c r="K60" s="91"/>
      <c r="L60" s="91"/>
      <c r="M60" s="91"/>
      <c r="N60" s="91"/>
      <c r="O60" s="87" t="str">
        <f>IF(OR(E60="",COUNTIF(G60:N60,"&gt;0")=0),"",COUNTIF(G60:N60,"&gt;0"))</f>
        <v/>
      </c>
      <c r="P60" s="528"/>
      <c r="Q60" s="528"/>
      <c r="R60" s="339" t="str">
        <f>IF((COUNTIF(G60:N60,"&lt;&gt;90000")-COUNTBLANK(G60:N60))&gt;0,"90,000円以外の入力があります。理由を備考に記載してください。","") &amp; IF(AND($P$1="実績報告書（上期）",SUM(K60:N60)&gt;0),"上期実績時は10月以降に金額を入力しないでください","")</f>
        <v/>
      </c>
      <c r="S60" t="str">
        <f t="shared" si="10"/>
        <v/>
      </c>
      <c r="Z60" s="321">
        <f>Z56</f>
        <v>90000</v>
      </c>
    </row>
    <row r="61" spans="2:26" ht="20.100000000000001" hidden="1" customHeight="1" thickTop="1" thickBot="1">
      <c r="B61" s="591" t="s">
        <v>471</v>
      </c>
      <c r="C61" s="585"/>
      <c r="D61" s="586"/>
      <c r="E61" s="587"/>
      <c r="F61" s="442"/>
      <c r="G61" s="443"/>
      <c r="H61" s="443"/>
      <c r="I61" s="443"/>
      <c r="J61" s="443"/>
      <c r="K61" s="443"/>
      <c r="L61" s="443"/>
      <c r="M61" s="443"/>
      <c r="N61" s="443"/>
      <c r="O61" s="443"/>
      <c r="P61" s="609" t="str">
        <f>IF(COUNT(S62:S66)&gt;0,"※欄外（R列）の留意メッセージを確認してください※","")</f>
        <v/>
      </c>
      <c r="Q61" s="609"/>
      <c r="R61" s="340"/>
    </row>
    <row r="62" spans="2:26" ht="20.100000000000001" hidden="1" customHeight="1" thickTop="1">
      <c r="B62" s="520"/>
      <c r="C62" s="49">
        <v>36</v>
      </c>
      <c r="D62" s="74" t="str">
        <f>IF('2-2(基本)'!D59="","",'2-2(基本)'!D59)</f>
        <v/>
      </c>
      <c r="E62" s="79" t="str">
        <f>IF('2-2(基本)'!E59="","",'2-2(基本)'!E59)</f>
        <v/>
      </c>
      <c r="F62" s="83" t="str">
        <f>IF(OR(E62="",COUNTIF(G62:N62,"&gt;0")=0),"",SUM(G62:N62))</f>
        <v/>
      </c>
      <c r="G62" s="92"/>
      <c r="H62" s="92"/>
      <c r="I62" s="92"/>
      <c r="J62" s="92"/>
      <c r="K62" s="92"/>
      <c r="L62" s="92"/>
      <c r="M62" s="92"/>
      <c r="N62" s="92"/>
      <c r="O62" s="88" t="str">
        <f>IF(OR(E62="",COUNTIF(G62:N62,"&gt;0")=0),"",COUNTIF(G62:N62,"&gt;0"))</f>
        <v/>
      </c>
      <c r="P62" s="527"/>
      <c r="Q62" s="527"/>
      <c r="R62" s="339" t="str">
        <f>IF((COUNTIF(G62:N62,"&lt;&gt;90000")-COUNTBLANK(G62:N62))&gt;0,"90,000円以外の入力があります。理由を備考に記載してください。","") &amp; IF(AND($P$1="実績報告書（上期）",SUM(K62:N62)&gt;0),"上期実績時は10月以降に金額を入力しないでください","")</f>
        <v/>
      </c>
      <c r="S62" t="str">
        <f t="shared" ref="S62:S66" si="11">IF(AND(R62="90,000円以外の入力があります。理由を備考に記載してください。",P62=""),1,IF(R62="90,000円以外の入力があります。理由を備考に記載してください。上期実績時は10月以降に金額を入力しないでください",2,IF(R62="上期実績時は10月以降に金額を入力しないでください",3,"")))</f>
        <v/>
      </c>
      <c r="Z62" s="325">
        <v>90000</v>
      </c>
    </row>
    <row r="63" spans="2:26" ht="20.100000000000001" hidden="1" customHeight="1">
      <c r="B63" s="520"/>
      <c r="C63" s="54">
        <v>37</v>
      </c>
      <c r="D63" s="39" t="str">
        <f>IF('2-2(基本)'!D60="","",'2-2(基本)'!D60)</f>
        <v/>
      </c>
      <c r="E63" s="81" t="str">
        <f>IF('2-2(基本)'!E60="","",'2-2(基本)'!E60)</f>
        <v/>
      </c>
      <c r="F63" s="84" t="str">
        <f>IF(OR(E63="",COUNTIF(G63:N63,"&gt;0")=0),"",SUM(G63:N63))</f>
        <v/>
      </c>
      <c r="G63" s="90"/>
      <c r="H63" s="90"/>
      <c r="I63" s="90"/>
      <c r="J63" s="90"/>
      <c r="K63" s="90"/>
      <c r="L63" s="90"/>
      <c r="M63" s="90"/>
      <c r="N63" s="90"/>
      <c r="O63" s="89" t="str">
        <f>IF(OR(E63="",COUNTIF(G63:N63,"&gt;0")=0),"",COUNTIF(G63:N63,"&gt;0"))</f>
        <v/>
      </c>
      <c r="P63" s="523"/>
      <c r="Q63" s="523"/>
      <c r="R63" s="339" t="str">
        <f>IF((COUNTIF(G63:N63,"&lt;&gt;90000")-COUNTBLANK(G63:N63))&gt;0,"90,000円以外の入力があります。理由を備考に記載してください。","") &amp; IF(AND($P$1="実績報告書（上期）",SUM(K63:N63)&gt;0),"上期実績時は10月以降に金額を入力しないでください","")</f>
        <v/>
      </c>
      <c r="S63" t="str">
        <f t="shared" si="11"/>
        <v/>
      </c>
      <c r="Z63" s="320">
        <f>Z62</f>
        <v>90000</v>
      </c>
    </row>
    <row r="64" spans="2:26" ht="20.100000000000001" hidden="1" customHeight="1">
      <c r="B64" s="520"/>
      <c r="C64" s="54">
        <v>38</v>
      </c>
      <c r="D64" s="39" t="str">
        <f>IF('2-2(基本)'!D61="","",'2-2(基本)'!D61)</f>
        <v/>
      </c>
      <c r="E64" s="81" t="str">
        <f>IF('2-2(基本)'!E61="","",'2-2(基本)'!E61)</f>
        <v/>
      </c>
      <c r="F64" s="84" t="str">
        <f>IF(OR(E64="",COUNTIF(G64:N64,"&gt;0")=0),"",SUM(G64:N64))</f>
        <v/>
      </c>
      <c r="G64" s="90"/>
      <c r="H64" s="90"/>
      <c r="I64" s="90"/>
      <c r="J64" s="90"/>
      <c r="K64" s="90"/>
      <c r="L64" s="90"/>
      <c r="M64" s="90"/>
      <c r="N64" s="90"/>
      <c r="O64" s="89" t="str">
        <f>IF(OR(E64="",COUNTIF(G64:N64,"&gt;0")=0),"",COUNTIF(G64:N64,"&gt;0"))</f>
        <v/>
      </c>
      <c r="P64" s="523"/>
      <c r="Q64" s="523"/>
      <c r="R64" s="339" t="str">
        <f>IF((COUNTIF(G64:N64,"&lt;&gt;90000")-COUNTBLANK(G64:N64))&gt;0,"90,000円以外の入力があります。理由を備考に記載してください。","") &amp; IF(AND($P$1="実績報告書（上期）",SUM(K64:N64)&gt;0),"上期実績時は10月以降に金額を入力しないでください","")</f>
        <v/>
      </c>
      <c r="S64" t="str">
        <f t="shared" si="11"/>
        <v/>
      </c>
      <c r="Z64" s="320">
        <f>Z62</f>
        <v>90000</v>
      </c>
    </row>
    <row r="65" spans="2:26" ht="20.100000000000001" hidden="1" customHeight="1">
      <c r="B65" s="520"/>
      <c r="C65" s="54">
        <v>39</v>
      </c>
      <c r="D65" s="39" t="str">
        <f>IF('2-2(基本)'!D62="","",'2-2(基本)'!D62)</f>
        <v/>
      </c>
      <c r="E65" s="81" t="str">
        <f>IF('2-2(基本)'!E62="","",'2-2(基本)'!E62)</f>
        <v/>
      </c>
      <c r="F65" s="84" t="str">
        <f>IF(OR(E65="",COUNTIF(G65:N65,"&gt;0")=0),"",SUM(G65:N65))</f>
        <v/>
      </c>
      <c r="G65" s="90"/>
      <c r="H65" s="90"/>
      <c r="I65" s="90"/>
      <c r="J65" s="90"/>
      <c r="K65" s="90"/>
      <c r="L65" s="90"/>
      <c r="M65" s="90"/>
      <c r="N65" s="90"/>
      <c r="O65" s="89" t="str">
        <f>IF(OR(E65="",COUNTIF(G65:N65,"&gt;0")=0),"",COUNTIF(G65:N65,"&gt;0"))</f>
        <v/>
      </c>
      <c r="P65" s="523"/>
      <c r="Q65" s="523"/>
      <c r="R65" s="339" t="str">
        <f>IF((COUNTIF(G65:N65,"&lt;&gt;90000")-COUNTBLANK(G65:N65))&gt;0,"90,000円以外の入力があります。理由を備考に記載してください。","") &amp; IF(AND($P$1="実績報告書（上期）",SUM(K65:N65)&gt;0),"上期実績時は10月以降に金額を入力しないでください","")</f>
        <v/>
      </c>
      <c r="S65" t="str">
        <f t="shared" si="11"/>
        <v/>
      </c>
      <c r="Z65" s="320">
        <f>Z62</f>
        <v>90000</v>
      </c>
    </row>
    <row r="66" spans="2:26" ht="20.100000000000001" hidden="1" customHeight="1" thickBot="1">
      <c r="B66" s="548"/>
      <c r="C66" s="54">
        <v>40</v>
      </c>
      <c r="D66" s="39" t="str">
        <f>IF('2-2(基本)'!D63="","",'2-2(基本)'!D63)</f>
        <v/>
      </c>
      <c r="E66" s="81" t="str">
        <f>IF('2-2(基本)'!E63="","",'2-2(基本)'!E63)</f>
        <v/>
      </c>
      <c r="F66" s="84" t="str">
        <f>IF(OR(E66="",COUNTIF(G66:N66,"&gt;0")=0),"",SUM(G66:N66))</f>
        <v/>
      </c>
      <c r="G66" s="90"/>
      <c r="H66" s="90"/>
      <c r="I66" s="90"/>
      <c r="J66" s="90"/>
      <c r="K66" s="90"/>
      <c r="L66" s="90"/>
      <c r="M66" s="90"/>
      <c r="N66" s="90"/>
      <c r="O66" s="89" t="str">
        <f>IF(OR(E66="",COUNTIF(G66:N66,"&gt;0")=0),"",COUNTIF(G66:N66,"&gt;0"))</f>
        <v/>
      </c>
      <c r="P66" s="523"/>
      <c r="Q66" s="523"/>
      <c r="R66" s="339" t="str">
        <f>IF((COUNTIF(G66:N66,"&lt;&gt;90000")-COUNTBLANK(G66:N66))&gt;0,"90,000円以外の入力があります。理由を備考に記載してください。","") &amp; IF(AND($P$1="実績報告書（上期）",SUM(K66:N66)&gt;0),"上期実績時は10月以降に金額を入力しないでください","")</f>
        <v/>
      </c>
      <c r="S66" t="str">
        <f t="shared" si="11"/>
        <v/>
      </c>
      <c r="Z66" s="321">
        <f>Z62</f>
        <v>90000</v>
      </c>
    </row>
    <row r="67" spans="2:26" ht="50.1" hidden="1" customHeight="1" thickTop="1">
      <c r="B67" s="345" t="s">
        <v>360</v>
      </c>
      <c r="C67" s="584" t="str">
        <f>C33</f>
        <v>【ＦＷ１助成月数】は、研修期間（最大8ヶ月）において、技術習得推進費単価は『様式1-2（申請時の定着率）』により変動します。
『 過去5年間（R2年度以降）に「緑の雇用」を実施していない）』 林業経営体は 『 新規・5年利用無 』と入力し、月額上限は9万円となります。
（ 様式1-2（申請時の定着率）が 『 0．0％（全員離脱）』 の場合は、 『 0 （ゼロ） 』 を入力してください）</v>
      </c>
      <c r="D67" s="584"/>
      <c r="E67" s="584"/>
      <c r="F67" s="584"/>
      <c r="G67" s="584"/>
      <c r="H67" s="584"/>
      <c r="I67" s="584"/>
      <c r="J67" s="584"/>
      <c r="K67" s="584"/>
      <c r="L67" s="584"/>
      <c r="M67" s="584"/>
      <c r="N67" s="584"/>
      <c r="O67" s="584"/>
      <c r="P67" s="584"/>
      <c r="Q67" s="584"/>
    </row>
    <row r="68" spans="2:26" ht="20.100000000000001" hidden="1" customHeight="1">
      <c r="B68" s="41" t="s">
        <v>359</v>
      </c>
      <c r="C68" t="str">
        <f>C34</f>
        <v>【ＴＲ、ＦＷ２、ＦＷ３月額上限】は、昨年度同様、9万円のままです。</v>
      </c>
    </row>
  </sheetData>
  <sheetProtection algorithmName="SHA-512" hashValue="O3UvEftTtMW1O+4me61wiA8Ft8+PMO30mcY+dhT/3O32xzjMPO9mVd7DTeIklD6Jy/rdRsDQAsD90II4FRyhlg==" saltValue="JQ/FmwV2Rkg18Q/NRLyZYw==" spinCount="100000" sheet="1" objects="1" scenarios="1"/>
  <customSheetViews>
    <customSheetView guid="{76F1C708-D4F6-4FB5-9F5B-3EE58D925F2F}" scale="85" showPageBreaks="1" printArea="1" hiddenRows="1" hiddenColumns="1" view="pageBreakPreview">
      <selection activeCell="I3" sqref="I3:J5"/>
      <rowBreaks count="1" manualBreakCount="1">
        <brk id="34" max="18" man="1"/>
      </rowBreaks>
      <pageMargins left="0.19685039370078741" right="0.19685039370078741" top="0.59055118110236227" bottom="0.19685039370078741" header="0.39370078740157483" footer="0.19685039370078741"/>
      <printOptions horizontalCentered="1"/>
      <pageSetup paperSize="9" scale="74" orientation="landscape" r:id="rId1"/>
    </customSheetView>
  </customSheetViews>
  <mergeCells count="101">
    <mergeCell ref="P65:Q65"/>
    <mergeCell ref="P66:Q66"/>
    <mergeCell ref="B21:B26"/>
    <mergeCell ref="B27:B32"/>
    <mergeCell ref="B55:B60"/>
    <mergeCell ref="B61:B66"/>
    <mergeCell ref="P58:Q58"/>
    <mergeCell ref="P59:Q59"/>
    <mergeCell ref="P60:Q60"/>
    <mergeCell ref="P61:Q61"/>
    <mergeCell ref="P62:Q62"/>
    <mergeCell ref="P63:Q63"/>
    <mergeCell ref="P52:Q52"/>
    <mergeCell ref="P53:Q53"/>
    <mergeCell ref="P54:Q54"/>
    <mergeCell ref="P55:Q55"/>
    <mergeCell ref="P56:Q56"/>
    <mergeCell ref="P57:Q57"/>
    <mergeCell ref="O41:O42"/>
    <mergeCell ref="C49:E49"/>
    <mergeCell ref="C55:E55"/>
    <mergeCell ref="E41:E42"/>
    <mergeCell ref="C21:E21"/>
    <mergeCell ref="O38:Q38"/>
    <mergeCell ref="M39:N39"/>
    <mergeCell ref="O39:P39"/>
    <mergeCell ref="B40:N40"/>
    <mergeCell ref="B41:B42"/>
    <mergeCell ref="C41:C42"/>
    <mergeCell ref="D41:D42"/>
    <mergeCell ref="P31:Q31"/>
    <mergeCell ref="P64:Q64"/>
    <mergeCell ref="P51:Q51"/>
    <mergeCell ref="P43:Q43"/>
    <mergeCell ref="P44:Q44"/>
    <mergeCell ref="P45:Q45"/>
    <mergeCell ref="P46:Q46"/>
    <mergeCell ref="P48:Q48"/>
    <mergeCell ref="P47:Q47"/>
    <mergeCell ref="P49:Q49"/>
    <mergeCell ref="P50:Q50"/>
    <mergeCell ref="B15:B20"/>
    <mergeCell ref="P26:Q26"/>
    <mergeCell ref="P30:Q30"/>
    <mergeCell ref="P15:Q15"/>
    <mergeCell ref="P16:Q16"/>
    <mergeCell ref="P17:Q17"/>
    <mergeCell ref="P22:Q22"/>
    <mergeCell ref="P23:Q23"/>
    <mergeCell ref="P24:Q24"/>
    <mergeCell ref="P19:Q19"/>
    <mergeCell ref="P20:Q20"/>
    <mergeCell ref="P21:Q21"/>
    <mergeCell ref="P25:Q25"/>
    <mergeCell ref="P28:Q28"/>
    <mergeCell ref="P29:Q29"/>
    <mergeCell ref="P27:Q27"/>
    <mergeCell ref="C27:E27"/>
    <mergeCell ref="B1:E1"/>
    <mergeCell ref="O4:Q4"/>
    <mergeCell ref="C9:E9"/>
    <mergeCell ref="E7:E8"/>
    <mergeCell ref="F7:N7"/>
    <mergeCell ref="C7:C8"/>
    <mergeCell ref="B7:B8"/>
    <mergeCell ref="M4:N4"/>
    <mergeCell ref="G3:H5"/>
    <mergeCell ref="P9:Q9"/>
    <mergeCell ref="M3:N3"/>
    <mergeCell ref="O7:O8"/>
    <mergeCell ref="P7:Q8"/>
    <mergeCell ref="O5:P5"/>
    <mergeCell ref="M5:N5"/>
    <mergeCell ref="B9:B14"/>
    <mergeCell ref="P12:Q12"/>
    <mergeCell ref="P13:Q13"/>
    <mergeCell ref="P14:Q14"/>
    <mergeCell ref="Y16:Y19"/>
    <mergeCell ref="D7:D8"/>
    <mergeCell ref="B3:F5"/>
    <mergeCell ref="P32:Q32"/>
    <mergeCell ref="P18:Q18"/>
    <mergeCell ref="C67:Q67"/>
    <mergeCell ref="O3:Q3"/>
    <mergeCell ref="C61:E61"/>
    <mergeCell ref="B43:B48"/>
    <mergeCell ref="C43:E43"/>
    <mergeCell ref="B49:B54"/>
    <mergeCell ref="T15:W15"/>
    <mergeCell ref="T13:U13"/>
    <mergeCell ref="P10:Q10"/>
    <mergeCell ref="C15:E15"/>
    <mergeCell ref="P11:Q11"/>
    <mergeCell ref="P41:Q42"/>
    <mergeCell ref="C33:Q33"/>
    <mergeCell ref="B37:F39"/>
    <mergeCell ref="B35:E35"/>
    <mergeCell ref="M37:N37"/>
    <mergeCell ref="O37:Q37"/>
    <mergeCell ref="M38:N38"/>
    <mergeCell ref="F41:N41"/>
  </mergeCells>
  <phoneticPr fontId="4"/>
  <conditionalFormatting sqref="C15 C49">
    <cfRule type="expression" dxfId="179" priority="32" stopIfTrue="1">
      <formula>$G$3=""</formula>
    </cfRule>
  </conditionalFormatting>
  <conditionalFormatting sqref="G10:N14 G22:N26 G28:N32 G44:N48 G56:N66">
    <cfRule type="expression" dxfId="178" priority="40" stopIfTrue="1">
      <formula>G10&gt;90000</formula>
    </cfRule>
  </conditionalFormatting>
  <conditionalFormatting sqref="G10:N14 G44:N48 P10:Q14 P22:Q26 P28:Q32 P44:Q48 P56:Q60 P62:Q66 G16:N20 G22:N26 G28:N32 G50:N54 G56:N60 G62:N66 P16:Q20 P50:Q54 G3">
    <cfRule type="expression" dxfId="177" priority="10" stopIfTrue="1">
      <formula>G3=""</formula>
    </cfRule>
  </conditionalFormatting>
  <conditionalFormatting sqref="G16:N20 G50:N54">
    <cfRule type="expression" dxfId="176" priority="165" stopIfTrue="1">
      <formula>G16&gt;$Z16</formula>
    </cfRule>
  </conditionalFormatting>
  <conditionalFormatting sqref="G10:O14 G44:O48">
    <cfRule type="expression" dxfId="175" priority="5" stopIfTrue="1">
      <formula>COUNTIF($G10:$N10,"&gt;0")&gt;3</formula>
    </cfRule>
  </conditionalFormatting>
  <conditionalFormatting sqref="H1">
    <cfRule type="expression" dxfId="174" priority="37" stopIfTrue="1">
      <formula>$G$3&lt;&gt;""</formula>
    </cfRule>
  </conditionalFormatting>
  <conditionalFormatting sqref="O9:O32 P9 P15 P21 P27 O3:Q5 F9:N9 D10:F14 F15:N15 D16:F20 F21:N21 D22:F26 F27:N27 D28:F32">
    <cfRule type="expression" dxfId="172" priority="7" stopIfTrue="1">
      <formula>D3=""</formula>
    </cfRule>
  </conditionalFormatting>
  <conditionalFormatting sqref="O44:O48 P43 P49 P55 P61 O37:Q39 D44:F48 D50:F54 O50:O54 D56:F60 O56:O60 D62:F66 O62:O66">
    <cfRule type="expression" dxfId="171" priority="6" stopIfTrue="1">
      <formula>D37=""</formula>
    </cfRule>
  </conditionalFormatting>
  <conditionalFormatting sqref="P9:Q9 P15 P21 P27 P43 P49 P55 P61">
    <cfRule type="notContainsBlanks" dxfId="170" priority="3">
      <formula>LEN(TRIM(P9))&gt;0</formula>
    </cfRule>
  </conditionalFormatting>
  <conditionalFormatting sqref="P10:Q14 P22:Q26 P28:Q32 P44:Q48 P56:Q60 P62:Q66">
    <cfRule type="expression" dxfId="169" priority="4">
      <formula>AND(COUNTIF(G10:N10,"&lt;&gt;90000")-COUNTBLANK(G10:N10)&gt;0,P10="")</formula>
    </cfRule>
  </conditionalFormatting>
  <conditionalFormatting sqref="P16:Q20 P50:Q54">
    <cfRule type="expression" dxfId="168" priority="1">
      <formula>AND(COUNTIF(G16:N16,"&lt;&gt;"&amp;$Z$16)-COUNTBLANK(G16:N16),P16="")</formula>
    </cfRule>
  </conditionalFormatting>
  <dataValidations count="2">
    <dataValidation type="list" operator="lessThanOrEqual" allowBlank="1" showInputMessage="1" error="100以下の数値を入れて下さい" sqref="G3:H5" xr:uid="{00000000-0002-0000-0500-000000000000}">
      <formula1>"新規・5年利用無"</formula1>
    </dataValidation>
    <dataValidation type="list" allowBlank="1" showInputMessage="1" error="月額上限以下の額を入力してください。" sqref="G10:N14 G62:N66 G56:N60 G50:N54 G44:N48 G28:N32 G22:N26 G16:N20" xr:uid="{00000000-0002-0000-0500-000001000000}">
      <formula1>$Z10</formula1>
    </dataValidation>
  </dataValidations>
  <hyperlinks>
    <hyperlink ref="B1:E1" location="'2-1(表紙)'!D24" display="様式２－４" xr:uid="{00000000-0004-0000-0500-000000000000}"/>
  </hyperlinks>
  <printOptions horizontalCentered="1"/>
  <pageMargins left="0.19685039370078741" right="0.19685039370078741" top="0.59055118110236227" bottom="0.19685039370078741" header="0.39370078740157483" footer="0.19685039370078741"/>
  <pageSetup paperSize="9" scale="74" orientation="landscape" r:id="rId2"/>
  <rowBreaks count="1" manualBreakCount="1">
    <brk id="34" max="18" man="1"/>
  </rowBreaks>
  <ignoredErrors>
    <ignoredError sqref="F15 F21 F27" formula="1"/>
  </ignoredError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2" id="{D8E3F57A-90B2-45F5-B4DD-702F6CD05800}">
            <xm:f>AND('2-1(表紙)'!$J$3="実績報告書（上期）",K10&lt;&gt;"")</xm:f>
            <x14:dxf>
              <font>
                <color theme="0"/>
              </font>
              <fill>
                <patternFill>
                  <bgColor rgb="FFFF0000"/>
                </patternFill>
              </fill>
            </x14:dxf>
          </x14:cfRule>
          <xm:sqref>K10:N14 K16:N20 K22:N26 K28:N32 K44:N48 K50:N54 K56:N60 K62:N66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sheetPr>
  <dimension ref="B1:U60"/>
  <sheetViews>
    <sheetView view="pageBreakPreview" zoomScale="85" zoomScaleNormal="100" zoomScaleSheetLayoutView="85" workbookViewId="0">
      <selection activeCell="S1" sqref="S1"/>
    </sheetView>
  </sheetViews>
  <sheetFormatPr defaultColWidth="9" defaultRowHeight="13.5" customHeight="1"/>
  <cols>
    <col min="1" max="4" width="3.6640625" customWidth="1"/>
    <col min="5" max="5" width="18.6640625" customWidth="1"/>
    <col min="6" max="6" width="5.6640625" customWidth="1"/>
    <col min="7" max="15" width="10.6640625" customWidth="1"/>
    <col min="16" max="16" width="4.44140625" customWidth="1"/>
    <col min="17" max="17" width="20.109375" customWidth="1"/>
    <col min="18" max="18" width="13.33203125" style="116" customWidth="1"/>
    <col min="19" max="19" width="55.44140625" style="59" customWidth="1"/>
    <col min="20" max="20" width="9" customWidth="1"/>
    <col min="21" max="21" width="9" hidden="1" customWidth="1"/>
  </cols>
  <sheetData>
    <row r="1" spans="2:21" ht="20.100000000000001" customHeight="1">
      <c r="B1" s="600" t="s">
        <v>313</v>
      </c>
      <c r="C1" s="600"/>
      <c r="D1" s="600"/>
      <c r="E1" s="600"/>
      <c r="F1" t="str">
        <f>'2-1(表紙)'!D1</f>
        <v>R7緑</v>
      </c>
      <c r="I1" s="116"/>
      <c r="J1" s="256"/>
      <c r="K1" s="256"/>
      <c r="L1" s="256"/>
      <c r="M1" s="256"/>
      <c r="P1" s="614" t="str">
        <f>IF('2-1(表紙)'!$J$3="","提出区分",'2-1(表紙)'!$J$3)</f>
        <v>提出区分</v>
      </c>
      <c r="Q1" s="614"/>
      <c r="R1" s="614"/>
    </row>
    <row r="2" spans="2:21" ht="20.100000000000001" customHeight="1">
      <c r="I2" s="183"/>
      <c r="J2" s="257"/>
      <c r="K2" s="257"/>
      <c r="L2" s="257"/>
      <c r="M2" s="257"/>
    </row>
    <row r="3" spans="2:21" ht="20.100000000000001" customHeight="1">
      <c r="B3" s="612" t="s">
        <v>354</v>
      </c>
      <c r="C3" s="612"/>
      <c r="D3" s="612"/>
      <c r="E3" s="612"/>
      <c r="F3" s="612"/>
      <c r="G3" s="612"/>
      <c r="H3" s="612"/>
      <c r="I3" s="183"/>
      <c r="J3" s="257"/>
      <c r="K3" s="257"/>
      <c r="L3" s="507" t="s">
        <v>200</v>
      </c>
      <c r="M3" s="507"/>
      <c r="N3" s="516" t="str">
        <f>IF('2-1(表紙)'!$I$15="","",'2-1(表紙)'!$I$15)</f>
        <v/>
      </c>
      <c r="O3" s="517"/>
      <c r="P3" s="517"/>
      <c r="Q3" s="517"/>
      <c r="R3" s="518"/>
    </row>
    <row r="4" spans="2:21" ht="20.100000000000001" customHeight="1">
      <c r="B4" s="612"/>
      <c r="C4" s="612"/>
      <c r="D4" s="612"/>
      <c r="E4" s="612"/>
      <c r="F4" s="612"/>
      <c r="G4" s="612"/>
      <c r="H4" s="612"/>
      <c r="I4" s="183"/>
      <c r="J4" s="257"/>
      <c r="K4" s="257"/>
      <c r="L4" s="507" t="s">
        <v>201</v>
      </c>
      <c r="M4" s="507"/>
      <c r="N4" s="516" t="str">
        <f>IF('2-1(表紙)'!$J$15="","",'2-1(表紙)'!$J$15)</f>
        <v/>
      </c>
      <c r="O4" s="517"/>
      <c r="P4" s="517"/>
      <c r="Q4" s="517"/>
      <c r="R4" s="518"/>
    </row>
    <row r="5" spans="2:21" ht="20.100000000000001" customHeight="1">
      <c r="B5" s="612"/>
      <c r="C5" s="612"/>
      <c r="D5" s="612"/>
      <c r="E5" s="612"/>
      <c r="F5" s="612"/>
      <c r="G5" s="612"/>
      <c r="H5" s="612"/>
      <c r="I5" s="131"/>
      <c r="L5" s="507" t="s">
        <v>587</v>
      </c>
      <c r="M5" s="507"/>
      <c r="N5" s="516" t="str">
        <f>IF('2-1(表紙)'!$H$10="","",'2-1(表紙)'!$H$10)</f>
        <v/>
      </c>
      <c r="O5" s="517"/>
      <c r="P5" s="517"/>
      <c r="Q5" s="517"/>
      <c r="R5" s="225" t="str">
        <f>IF('2-1(表紙)'!$K$15="","",'2-1(表紙)'!$K$15)</f>
        <v/>
      </c>
    </row>
    <row r="6" spans="2:21" ht="20.100000000000001" customHeight="1">
      <c r="B6" s="130"/>
      <c r="C6" s="130"/>
      <c r="D6" s="130"/>
      <c r="E6" s="130"/>
      <c r="F6" s="130"/>
      <c r="G6" s="130"/>
      <c r="H6" s="130"/>
      <c r="I6" s="130"/>
      <c r="J6" s="130"/>
      <c r="K6" s="130"/>
      <c r="L6" s="130"/>
      <c r="M6" s="130"/>
      <c r="N6" s="130"/>
      <c r="O6" s="130"/>
      <c r="P6" s="85"/>
      <c r="Q6" s="127"/>
    </row>
    <row r="7" spans="2:21" ht="20.100000000000001" customHeight="1">
      <c r="B7" s="529" t="s">
        <v>260</v>
      </c>
      <c r="C7" s="524" t="s">
        <v>215</v>
      </c>
      <c r="D7" s="524" t="s">
        <v>0</v>
      </c>
      <c r="E7" s="507" t="s">
        <v>1</v>
      </c>
      <c r="F7" s="562" t="s">
        <v>424</v>
      </c>
      <c r="G7" s="507" t="s">
        <v>257</v>
      </c>
      <c r="H7" s="507"/>
      <c r="I7" s="507"/>
      <c r="J7" s="507"/>
      <c r="K7" s="507"/>
      <c r="L7" s="507"/>
      <c r="M7" s="507"/>
      <c r="N7" s="507"/>
      <c r="O7" s="507"/>
      <c r="P7" s="529" t="s">
        <v>158</v>
      </c>
      <c r="Q7" s="507" t="s">
        <v>159</v>
      </c>
      <c r="R7" s="507"/>
    </row>
    <row r="8" spans="2:21" ht="20.100000000000001" customHeight="1">
      <c r="B8" s="531"/>
      <c r="C8" s="524"/>
      <c r="D8" s="524"/>
      <c r="E8" s="507"/>
      <c r="F8" s="568"/>
      <c r="G8" s="578" t="s">
        <v>229</v>
      </c>
      <c r="H8" s="105"/>
      <c r="I8" s="105"/>
      <c r="J8" s="105"/>
      <c r="K8" s="105"/>
      <c r="L8" s="105"/>
      <c r="M8" s="105"/>
      <c r="N8" s="105"/>
      <c r="O8" s="105"/>
      <c r="P8" s="531"/>
      <c r="Q8" s="507"/>
      <c r="R8" s="507"/>
    </row>
    <row r="9" spans="2:21" ht="65.099999999999994" customHeight="1" thickBot="1">
      <c r="B9" s="531"/>
      <c r="C9" s="529"/>
      <c r="D9" s="529"/>
      <c r="E9" s="613"/>
      <c r="F9" s="568"/>
      <c r="G9" s="563"/>
      <c r="H9" s="237" t="s">
        <v>240</v>
      </c>
      <c r="I9" s="237" t="s">
        <v>239</v>
      </c>
      <c r="J9" s="237" t="s">
        <v>252</v>
      </c>
      <c r="K9" s="237" t="s">
        <v>253</v>
      </c>
      <c r="L9" s="237" t="s">
        <v>154</v>
      </c>
      <c r="M9" s="237" t="s">
        <v>155</v>
      </c>
      <c r="N9" s="237" t="s">
        <v>156</v>
      </c>
      <c r="O9" s="237" t="s">
        <v>157</v>
      </c>
      <c r="P9" s="531"/>
      <c r="Q9" s="613"/>
      <c r="R9" s="613"/>
      <c r="S9" s="335" t="s">
        <v>543</v>
      </c>
    </row>
    <row r="10" spans="2:21" ht="20.100000000000001" customHeight="1" thickTop="1" thickBot="1">
      <c r="B10" s="591" t="s">
        <v>469</v>
      </c>
      <c r="C10" s="601" t="s">
        <v>229</v>
      </c>
      <c r="D10" s="602"/>
      <c r="E10" s="602"/>
      <c r="F10" s="603"/>
      <c r="G10" s="438" t="str">
        <f t="shared" ref="G10:P10" si="0">IF((COUNTIF(G11:G15,"&gt;0")+COUNTIF(G41:G45,"&gt;0"))=0,"",SUMIF($F11:$F15,"○",G11:G15)+SUMIF($F41:$F45,"○",G41:G45))</f>
        <v/>
      </c>
      <c r="H10" s="438" t="str">
        <f>IF((COUNTIF(H11:H15,"&gt;0")+COUNTIF(H41:H45,"&gt;0"))=0,"",SUMIF($F11:$F15,"○",H11:H15)+SUMIF($F41:$F45,"○",H41:H45))</f>
        <v/>
      </c>
      <c r="I10" s="438" t="str">
        <f t="shared" si="0"/>
        <v/>
      </c>
      <c r="J10" s="438" t="str">
        <f t="shared" si="0"/>
        <v/>
      </c>
      <c r="K10" s="438" t="str">
        <f t="shared" si="0"/>
        <v/>
      </c>
      <c r="L10" s="438" t="str">
        <f t="shared" si="0"/>
        <v/>
      </c>
      <c r="M10" s="438" t="str">
        <f t="shared" si="0"/>
        <v/>
      </c>
      <c r="N10" s="438" t="str">
        <f t="shared" si="0"/>
        <v/>
      </c>
      <c r="O10" s="438" t="str">
        <f t="shared" si="0"/>
        <v/>
      </c>
      <c r="P10" s="438" t="str">
        <f t="shared" si="0"/>
        <v/>
      </c>
      <c r="Q10" s="605" t="str">
        <f>IF(COUNT(T11:T15)&gt;0,"※欄外の留意メッセージを確認してください※","")</f>
        <v/>
      </c>
      <c r="R10" s="605"/>
      <c r="S10" s="336"/>
      <c r="U10" s="324" t="s">
        <v>449</v>
      </c>
    </row>
    <row r="11" spans="2:21" ht="20.100000000000001" customHeight="1" thickTop="1">
      <c r="B11" s="520"/>
      <c r="C11" s="398">
        <v>1</v>
      </c>
      <c r="D11" s="74" t="str">
        <f>IF('2-2(基本)'!D15="","",'2-2(基本)'!D15)</f>
        <v/>
      </c>
      <c r="E11" s="79" t="str">
        <f>IF('2-2(基本)'!E15="","",'2-2(基本)'!E15)</f>
        <v/>
      </c>
      <c r="F11" s="74" t="str">
        <f>IF(AND('2-2(基本)'!S15="○",'2-2(基本)'!T15="○",'2-2(基本)'!U15="○",'2-2(基本)'!V15="○",'2-2(基本)'!W15="○"),"○","")</f>
        <v/>
      </c>
      <c r="G11" s="83" t="str">
        <f>IF(OR(E11="",COUNTIF(H11:O11,"&gt;0")=0,F11&lt;&gt;"○"),"",SUM(H11:O11))</f>
        <v/>
      </c>
      <c r="H11" s="92"/>
      <c r="I11" s="92"/>
      <c r="J11" s="92"/>
      <c r="K11" s="92"/>
      <c r="L11" s="92"/>
      <c r="M11" s="92"/>
      <c r="N11" s="92"/>
      <c r="O11" s="92"/>
      <c r="P11" s="88" t="str">
        <f>IF(OR(E11="",COUNTIF(H11:O11,"&gt;0")=0),"",COUNTIF(H11:O11,"&gt;0"))</f>
        <v/>
      </c>
      <c r="Q11" s="527"/>
      <c r="R11" s="527"/>
      <c r="S11" s="337" t="str">
        <f>IF(AND($P$1="実績報告書（上期）",SUM(L11:O11)&gt;0),"上期実績時は10月以降に金額を入力しないでください","")</f>
        <v/>
      </c>
      <c r="T11" t="str">
        <f>IF(S11="上期実績時は10月以降に金額を入力しないでください",1,"")</f>
        <v/>
      </c>
      <c r="U11" s="322">
        <v>10000</v>
      </c>
    </row>
    <row r="12" spans="2:21" ht="20.100000000000001" customHeight="1">
      <c r="B12" s="520"/>
      <c r="C12" s="120">
        <v>2</v>
      </c>
      <c r="D12" s="39" t="str">
        <f>IF('2-2(基本)'!D16="","",'2-2(基本)'!D16)</f>
        <v/>
      </c>
      <c r="E12" s="81" t="str">
        <f>IF('2-2(基本)'!E16="","",'2-2(基本)'!E16)</f>
        <v/>
      </c>
      <c r="F12" s="39" t="str">
        <f>IF(AND('2-2(基本)'!S16="○",'2-2(基本)'!T16="○",'2-2(基本)'!U16="○",'2-2(基本)'!V16="○",'2-2(基本)'!W16="○"),"○","")</f>
        <v/>
      </c>
      <c r="G12" s="84" t="str">
        <f>IF(OR(E12="",COUNTIF(H12:O12,"&gt;0")=0,F12&lt;&gt;"○"),"",SUM(H12:O12))</f>
        <v/>
      </c>
      <c r="H12" s="90"/>
      <c r="I12" s="90"/>
      <c r="J12" s="90"/>
      <c r="K12" s="90"/>
      <c r="L12" s="90"/>
      <c r="M12" s="90"/>
      <c r="N12" s="90"/>
      <c r="O12" s="90"/>
      <c r="P12" s="89" t="str">
        <f>IF(OR(E12="",COUNTIF(H12:O12,"&gt;0")=0),"",COUNTIF(H12:O12,"&gt;0"))</f>
        <v/>
      </c>
      <c r="Q12" s="523"/>
      <c r="R12" s="523"/>
      <c r="S12" s="337" t="str">
        <f>IF(AND($P$1="実績報告書（上期）",SUM(L12:O12)&gt;0),"上期実績時は10月以降に金額を入力しないでください","")</f>
        <v/>
      </c>
      <c r="T12" t="str">
        <f t="shared" ref="T12:T15" si="1">IF(S12="上期実績時は10月以降に金額を入力しないでください",1,"")</f>
        <v/>
      </c>
      <c r="U12" s="322">
        <f>U11</f>
        <v>10000</v>
      </c>
    </row>
    <row r="13" spans="2:21" ht="20.100000000000001" customHeight="1">
      <c r="B13" s="520"/>
      <c r="C13" s="120">
        <v>3</v>
      </c>
      <c r="D13" s="39" t="str">
        <f>IF('2-2(基本)'!D17="","",'2-2(基本)'!D17)</f>
        <v/>
      </c>
      <c r="E13" s="81" t="str">
        <f>IF('2-2(基本)'!E17="","",'2-2(基本)'!E17)</f>
        <v/>
      </c>
      <c r="F13" s="39" t="str">
        <f>IF(AND('2-2(基本)'!S17="○",'2-2(基本)'!T17="○",'2-2(基本)'!U17="○",'2-2(基本)'!V17="○",'2-2(基本)'!W17="○"),"○","")</f>
        <v/>
      </c>
      <c r="G13" s="84" t="str">
        <f>IF(OR(E13="",COUNTIF(H13:O13,"&gt;0")=0,F13&lt;&gt;"○"),"",SUM(H13:O13))</f>
        <v/>
      </c>
      <c r="H13" s="90"/>
      <c r="I13" s="90"/>
      <c r="J13" s="90"/>
      <c r="K13" s="90"/>
      <c r="L13" s="90"/>
      <c r="M13" s="90"/>
      <c r="N13" s="90"/>
      <c r="O13" s="90"/>
      <c r="P13" s="89" t="str">
        <f>IF(OR(E13="",COUNTIF(H13:O13,"&gt;0")=0),"",COUNTIF(H13:O13,"&gt;0"))</f>
        <v/>
      </c>
      <c r="Q13" s="523"/>
      <c r="R13" s="523"/>
      <c r="S13" s="337" t="str">
        <f>IF(AND($P$1="実績報告書（上期）",SUM(L13:O13)&gt;0),"上期実績時は10月以降に金額を入力しないでください","")</f>
        <v/>
      </c>
      <c r="T13" t="str">
        <f t="shared" si="1"/>
        <v/>
      </c>
      <c r="U13" s="322">
        <f>U11</f>
        <v>10000</v>
      </c>
    </row>
    <row r="14" spans="2:21" ht="20.100000000000001" customHeight="1">
      <c r="B14" s="520"/>
      <c r="C14" s="120">
        <v>4</v>
      </c>
      <c r="D14" s="39" t="str">
        <f>IF('2-2(基本)'!D18="","",'2-2(基本)'!D18)</f>
        <v/>
      </c>
      <c r="E14" s="81" t="str">
        <f>IF('2-2(基本)'!E18="","",'2-2(基本)'!E18)</f>
        <v/>
      </c>
      <c r="F14" s="39" t="str">
        <f>IF(AND('2-2(基本)'!S18="○",'2-2(基本)'!T18="○",'2-2(基本)'!U18="○",'2-2(基本)'!V18="○",'2-2(基本)'!W18="○"),"○","")</f>
        <v/>
      </c>
      <c r="G14" s="84" t="str">
        <f>IF(OR(E14="",COUNTIF(H14:O14,"&gt;0")=0,F14&lt;&gt;"○"),"",SUM(H14:O14))</f>
        <v/>
      </c>
      <c r="H14" s="90"/>
      <c r="I14" s="90"/>
      <c r="J14" s="90"/>
      <c r="K14" s="90"/>
      <c r="L14" s="90"/>
      <c r="M14" s="90"/>
      <c r="N14" s="90"/>
      <c r="O14" s="90"/>
      <c r="P14" s="89" t="str">
        <f>IF(OR(E14="",COUNTIF(H14:O14,"&gt;0")=0),"",COUNTIF(H14:O14,"&gt;0"))</f>
        <v/>
      </c>
      <c r="Q14" s="523"/>
      <c r="R14" s="523"/>
      <c r="S14" s="337" t="str">
        <f>IF(AND($P$1="実績報告書（上期）",SUM(L14:O14)&gt;0),"上期実績時は10月以降に金額を入力しないでください","")</f>
        <v/>
      </c>
      <c r="T14" t="str">
        <f t="shared" si="1"/>
        <v/>
      </c>
      <c r="U14" s="322">
        <f>U11</f>
        <v>10000</v>
      </c>
    </row>
    <row r="15" spans="2:21" ht="20.100000000000001" customHeight="1" thickBot="1">
      <c r="B15" s="521"/>
      <c r="C15" s="300">
        <v>5</v>
      </c>
      <c r="D15" s="75" t="str">
        <f>IF('2-2(基本)'!D19="","",'2-2(基本)'!D19)</f>
        <v/>
      </c>
      <c r="E15" s="80" t="str">
        <f>IF('2-2(基本)'!E19="","",'2-2(基本)'!E19)</f>
        <v/>
      </c>
      <c r="F15" s="75" t="str">
        <f>IF(AND('2-2(基本)'!S19="○",'2-2(基本)'!T19="○",'2-2(基本)'!U19="○",'2-2(基本)'!V19="○",'2-2(基本)'!W19="○"),"○","")</f>
        <v/>
      </c>
      <c r="G15" s="86" t="str">
        <f>IF(OR(E15="",COUNTIF(H15:O15,"&gt;0")=0,F15&lt;&gt;"○"),"",SUM(H15:O15))</f>
        <v/>
      </c>
      <c r="H15" s="91"/>
      <c r="I15" s="91"/>
      <c r="J15" s="91"/>
      <c r="K15" s="91"/>
      <c r="L15" s="91"/>
      <c r="M15" s="91"/>
      <c r="N15" s="91"/>
      <c r="O15" s="91"/>
      <c r="P15" s="87" t="str">
        <f>IF(OR(E15="",COUNTIF(H15:O15,"&gt;0")=0),"",COUNTIF(H15:O15,"&gt;0"))</f>
        <v/>
      </c>
      <c r="Q15" s="528"/>
      <c r="R15" s="528"/>
      <c r="S15" s="337" t="str">
        <f>IF(AND($P$1="実績報告書（上期）",SUM(L15:O15)&gt;0),"上期実績時は10月以降に金額を入力しないでください","")</f>
        <v/>
      </c>
      <c r="T15" t="str">
        <f t="shared" si="1"/>
        <v/>
      </c>
      <c r="U15" s="323">
        <f>U11</f>
        <v>10000</v>
      </c>
    </row>
    <row r="16" spans="2:21" ht="20.100000000000001" customHeight="1" thickTop="1" thickBot="1">
      <c r="B16" s="591" t="s">
        <v>470</v>
      </c>
      <c r="C16" s="601" t="s">
        <v>229</v>
      </c>
      <c r="D16" s="602"/>
      <c r="E16" s="602"/>
      <c r="F16" s="603"/>
      <c r="G16" s="441" t="str">
        <f t="shared" ref="G16:P16" si="2">IF((COUNTIF(G17:G21,"&gt;0")+COUNTIF(G47:G51,"&gt;0"))=0,"",SUMIF($F17:$F21,"○",G17:G21)+SUMIF($F47:$F51,"○",G47:G51))</f>
        <v/>
      </c>
      <c r="H16" s="441" t="str">
        <f t="shared" si="2"/>
        <v/>
      </c>
      <c r="I16" s="441" t="str">
        <f t="shared" si="2"/>
        <v/>
      </c>
      <c r="J16" s="441" t="str">
        <f t="shared" si="2"/>
        <v/>
      </c>
      <c r="K16" s="441" t="str">
        <f t="shared" si="2"/>
        <v/>
      </c>
      <c r="L16" s="441" t="str">
        <f t="shared" si="2"/>
        <v/>
      </c>
      <c r="M16" s="441" t="str">
        <f t="shared" si="2"/>
        <v/>
      </c>
      <c r="N16" s="441" t="str">
        <f t="shared" si="2"/>
        <v/>
      </c>
      <c r="O16" s="441" t="str">
        <f t="shared" si="2"/>
        <v/>
      </c>
      <c r="P16" s="441" t="str">
        <f t="shared" si="2"/>
        <v/>
      </c>
      <c r="Q16" s="605" t="str">
        <f>IF(COUNT(T17:T21)&gt;0,"※欄外の留意メッセージを確認してください※","")</f>
        <v/>
      </c>
      <c r="R16" s="605"/>
      <c r="S16" s="336"/>
    </row>
    <row r="17" spans="2:21" ht="20.100000000000001" customHeight="1" thickTop="1">
      <c r="B17" s="520"/>
      <c r="C17" s="398">
        <v>6</v>
      </c>
      <c r="D17" s="74" t="str">
        <f>IF('2-2(基本)'!D20="","",'2-2(基本)'!D20)</f>
        <v/>
      </c>
      <c r="E17" s="79" t="str">
        <f>IF('2-2(基本)'!E20="","",'2-2(基本)'!E20)</f>
        <v/>
      </c>
      <c r="F17" s="74" t="str">
        <f>IF(AND('2-2(基本)'!S20="○",'2-2(基本)'!T20="○",'2-2(基本)'!U20="○",'2-2(基本)'!V20="○",'2-2(基本)'!W20="○"),"○","")</f>
        <v/>
      </c>
      <c r="G17" s="83" t="str">
        <f>IF(OR(E17="",COUNTIF(H17:O17,"&gt;0")=0,F17&lt;&gt;"○"),"",SUM(H17:O17))</f>
        <v/>
      </c>
      <c r="H17" s="92"/>
      <c r="I17" s="92"/>
      <c r="J17" s="92"/>
      <c r="K17" s="92"/>
      <c r="L17" s="92"/>
      <c r="M17" s="92"/>
      <c r="N17" s="92"/>
      <c r="O17" s="92"/>
      <c r="P17" s="88" t="str">
        <f>IF(OR(E17="",COUNTIF(H17:O17,"&gt;0")=0),"",COUNTIF(H17:O17,"&gt;0"))</f>
        <v/>
      </c>
      <c r="Q17" s="527"/>
      <c r="R17" s="527"/>
      <c r="S17" s="337" t="str">
        <f>IF(AND($P$1="実績報告書（上期）",SUM(L17:O17)&gt;0),"上期実績時は10月以降に金額を入力しないでください","")</f>
        <v/>
      </c>
      <c r="T17" t="str">
        <f t="shared" ref="T17:T21" si="3">IF(S17="上期実績時は10月以降に金額を入力しないでください",1,"")</f>
        <v/>
      </c>
      <c r="U17" s="331">
        <v>10000</v>
      </c>
    </row>
    <row r="18" spans="2:21" ht="20.100000000000001" customHeight="1">
      <c r="B18" s="520"/>
      <c r="C18" s="120">
        <v>7</v>
      </c>
      <c r="D18" s="39" t="str">
        <f>IF('2-2(基本)'!D21="","",'2-2(基本)'!D21)</f>
        <v/>
      </c>
      <c r="E18" s="81" t="str">
        <f>IF('2-2(基本)'!E21="","",'2-2(基本)'!E21)</f>
        <v/>
      </c>
      <c r="F18" s="39" t="str">
        <f>IF(AND('2-2(基本)'!S21="○",'2-2(基本)'!T21="○",'2-2(基本)'!U21="○",'2-2(基本)'!V21="○",'2-2(基本)'!W21="○"),"○","")</f>
        <v/>
      </c>
      <c r="G18" s="84" t="str">
        <f>IF(OR(E18="",COUNTIF(H18:O18,"&gt;0")=0,F18&lt;&gt;"○"),"",SUM(H18:O18))</f>
        <v/>
      </c>
      <c r="H18" s="90"/>
      <c r="I18" s="90"/>
      <c r="J18" s="90"/>
      <c r="K18" s="90"/>
      <c r="L18" s="90"/>
      <c r="M18" s="90"/>
      <c r="N18" s="90"/>
      <c r="O18" s="90"/>
      <c r="P18" s="89" t="str">
        <f>IF(OR(E18="",COUNTIF(H18:O18,"&gt;0")=0),"",COUNTIF(H18:O18,"&gt;0"))</f>
        <v/>
      </c>
      <c r="Q18" s="523"/>
      <c r="R18" s="523"/>
      <c r="S18" s="337" t="str">
        <f>IF(AND($P$1="実績報告書（上期）",SUM(L18:O18)&gt;0),"上期実績時は10月以降に金額を入力しないでください","")</f>
        <v/>
      </c>
      <c r="T18" t="str">
        <f t="shared" si="3"/>
        <v/>
      </c>
      <c r="U18" s="322">
        <f>U17</f>
        <v>10000</v>
      </c>
    </row>
    <row r="19" spans="2:21" ht="20.100000000000001" customHeight="1">
      <c r="B19" s="520"/>
      <c r="C19" s="120">
        <v>8</v>
      </c>
      <c r="D19" s="39" t="str">
        <f>IF('2-2(基本)'!D22="","",'2-2(基本)'!D22)</f>
        <v/>
      </c>
      <c r="E19" s="81" t="str">
        <f>IF('2-2(基本)'!E22="","",'2-2(基本)'!E22)</f>
        <v/>
      </c>
      <c r="F19" s="39" t="str">
        <f>IF(AND('2-2(基本)'!S22="○",'2-2(基本)'!T22="○",'2-2(基本)'!U22="○",'2-2(基本)'!V22="○",'2-2(基本)'!W22="○"),"○","")</f>
        <v/>
      </c>
      <c r="G19" s="84" t="str">
        <f>IF(OR(E19="",COUNTIF(H19:O19,"&gt;0")=0,F19&lt;&gt;"○"),"",SUM(H19:O19))</f>
        <v/>
      </c>
      <c r="H19" s="90"/>
      <c r="I19" s="90"/>
      <c r="J19" s="90"/>
      <c r="K19" s="90"/>
      <c r="L19" s="90"/>
      <c r="M19" s="90"/>
      <c r="N19" s="90"/>
      <c r="O19" s="90"/>
      <c r="P19" s="89" t="str">
        <f>IF(OR(E19="",COUNTIF(H19:O19,"&gt;0")=0),"",COUNTIF(H19:O19,"&gt;0"))</f>
        <v/>
      </c>
      <c r="Q19" s="523"/>
      <c r="R19" s="523"/>
      <c r="S19" s="337" t="str">
        <f>IF(AND($P$1="実績報告書（上期）",SUM(L19:O19)&gt;0),"上期実績時は10月以降に金額を入力しないでください","")</f>
        <v/>
      </c>
      <c r="T19" t="str">
        <f t="shared" si="3"/>
        <v/>
      </c>
      <c r="U19" s="322">
        <f>U17</f>
        <v>10000</v>
      </c>
    </row>
    <row r="20" spans="2:21" ht="20.100000000000001" customHeight="1">
      <c r="B20" s="520"/>
      <c r="C20" s="120">
        <v>9</v>
      </c>
      <c r="D20" s="39" t="str">
        <f>IF('2-2(基本)'!D23="","",'2-2(基本)'!D23)</f>
        <v/>
      </c>
      <c r="E20" s="81" t="str">
        <f>IF('2-2(基本)'!E23="","",'2-2(基本)'!E23)</f>
        <v/>
      </c>
      <c r="F20" s="39" t="str">
        <f>IF(AND('2-2(基本)'!S23="○",'2-2(基本)'!T23="○",'2-2(基本)'!U23="○",'2-2(基本)'!V23="○",'2-2(基本)'!W23="○"),"○","")</f>
        <v/>
      </c>
      <c r="G20" s="84" t="str">
        <f>IF(OR(E20="",COUNTIF(H20:O20,"&gt;0")=0,F20&lt;&gt;"○"),"",SUM(H20:O20))</f>
        <v/>
      </c>
      <c r="H20" s="90"/>
      <c r="I20" s="90"/>
      <c r="J20" s="90"/>
      <c r="K20" s="90"/>
      <c r="L20" s="90"/>
      <c r="M20" s="90"/>
      <c r="N20" s="90"/>
      <c r="O20" s="90"/>
      <c r="P20" s="89" t="str">
        <f>IF(OR(E20="",COUNTIF(H20:O20,"&gt;0")=0),"",COUNTIF(H20:O20,"&gt;0"))</f>
        <v/>
      </c>
      <c r="Q20" s="523"/>
      <c r="R20" s="523"/>
      <c r="S20" s="337" t="str">
        <f>IF(AND($P$1="実績報告書（上期）",SUM(L20:O20)&gt;0),"上期実績時は10月以降に金額を入力しないでください","")</f>
        <v/>
      </c>
      <c r="T20" t="str">
        <f t="shared" si="3"/>
        <v/>
      </c>
      <c r="U20" s="322">
        <f>U17</f>
        <v>10000</v>
      </c>
    </row>
    <row r="21" spans="2:21" ht="20.100000000000001" customHeight="1" thickBot="1">
      <c r="B21" s="521"/>
      <c r="C21" s="300">
        <v>10</v>
      </c>
      <c r="D21" s="75" t="str">
        <f>IF('2-2(基本)'!D24="","",'2-2(基本)'!D24)</f>
        <v/>
      </c>
      <c r="E21" s="80" t="str">
        <f>IF('2-2(基本)'!E24="","",'2-2(基本)'!E24)</f>
        <v/>
      </c>
      <c r="F21" s="75" t="str">
        <f>IF(AND('2-2(基本)'!S24="○",'2-2(基本)'!T24="○",'2-2(基本)'!U24="○",'2-2(基本)'!V24="○",'2-2(基本)'!W24="○"),"○","")</f>
        <v/>
      </c>
      <c r="G21" s="86" t="str">
        <f>IF(OR(E21="",COUNTIF(H21:O21,"&gt;0")=0,F21&lt;&gt;"○"),"",SUM(H21:O21))</f>
        <v/>
      </c>
      <c r="H21" s="91"/>
      <c r="I21" s="91"/>
      <c r="J21" s="91"/>
      <c r="K21" s="91"/>
      <c r="L21" s="91"/>
      <c r="M21" s="91"/>
      <c r="N21" s="91"/>
      <c r="O21" s="91"/>
      <c r="P21" s="87" t="str">
        <f>IF(OR(E21="",COUNTIF(H21:O21,"&gt;0")=0),"",COUNTIF(H21:O21,"&gt;0"))</f>
        <v/>
      </c>
      <c r="Q21" s="528"/>
      <c r="R21" s="528"/>
      <c r="S21" s="337" t="str">
        <f>IF(AND($P$1="実績報告書（上期）",SUM(L21:O21)&gt;0),"上期実績時は10月以降に金額を入力しないでください","")</f>
        <v/>
      </c>
      <c r="T21" t="str">
        <f t="shared" si="3"/>
        <v/>
      </c>
      <c r="U21" s="323">
        <f>U17</f>
        <v>10000</v>
      </c>
    </row>
    <row r="22" spans="2:21" ht="20.100000000000001" customHeight="1" thickTop="1" thickBot="1">
      <c r="B22" s="591" t="s">
        <v>471</v>
      </c>
      <c r="C22" s="601" t="s">
        <v>229</v>
      </c>
      <c r="D22" s="602"/>
      <c r="E22" s="602"/>
      <c r="F22" s="603"/>
      <c r="G22" s="441" t="str">
        <f t="shared" ref="G22:O22" si="4">IF((COUNTIF(G23:G27,"&gt;0")+COUNTIF(G53:G57,"&gt;0"))=0,"",SUMIF($F23:$F27,"○",G23:G27)+SUMIF($F53:$F57,"○",G53:G57))</f>
        <v/>
      </c>
      <c r="H22" s="441" t="str">
        <f t="shared" si="4"/>
        <v/>
      </c>
      <c r="I22" s="441" t="str">
        <f t="shared" si="4"/>
        <v/>
      </c>
      <c r="J22" s="441" t="str">
        <f t="shared" si="4"/>
        <v/>
      </c>
      <c r="K22" s="441" t="str">
        <f t="shared" si="4"/>
        <v/>
      </c>
      <c r="L22" s="441" t="str">
        <f t="shared" si="4"/>
        <v/>
      </c>
      <c r="M22" s="441" t="str">
        <f t="shared" si="4"/>
        <v/>
      </c>
      <c r="N22" s="441" t="str">
        <f t="shared" si="4"/>
        <v/>
      </c>
      <c r="O22" s="441" t="str">
        <f t="shared" si="4"/>
        <v/>
      </c>
      <c r="P22" s="441" t="str">
        <f>IF((COUNTIF(P23:P27,"&gt;0")+COUNTIF(P53:P57,"&gt;0"))=0,"",SUMIF($F23:$F27,"○",P23:P27)+SUMIF($F53:$F57,"○",P53:P57))</f>
        <v/>
      </c>
      <c r="Q22" s="605" t="str">
        <f>IF(COUNT(T23:T27)&gt;0,"※欄外の留意メッセージを確認してください※","")</f>
        <v/>
      </c>
      <c r="R22" s="605"/>
      <c r="S22" s="336"/>
    </row>
    <row r="23" spans="2:21" ht="20.100000000000001" customHeight="1" thickTop="1">
      <c r="B23" s="520"/>
      <c r="C23" s="398">
        <v>11</v>
      </c>
      <c r="D23" s="74" t="str">
        <f>IF('2-2(基本)'!D25="","",'2-2(基本)'!D25)</f>
        <v/>
      </c>
      <c r="E23" s="79" t="str">
        <f>IF('2-2(基本)'!E25="","",'2-2(基本)'!E25)</f>
        <v/>
      </c>
      <c r="F23" s="74" t="str">
        <f>IF(AND('2-2(基本)'!S25="○",'2-2(基本)'!T25="○",'2-2(基本)'!U25="○",'2-2(基本)'!V25="○",'2-2(基本)'!W25="○"),"○","")</f>
        <v/>
      </c>
      <c r="G23" s="83" t="str">
        <f>IF(OR(E23="",COUNTIF(H23:O23,"&gt;0")=0,F23&lt;&gt;"○"),"",SUM(H23:O23))</f>
        <v/>
      </c>
      <c r="H23" s="92"/>
      <c r="I23" s="92"/>
      <c r="J23" s="92"/>
      <c r="K23" s="92"/>
      <c r="L23" s="92"/>
      <c r="M23" s="92"/>
      <c r="N23" s="92"/>
      <c r="O23" s="92"/>
      <c r="P23" s="88" t="str">
        <f>IF(OR(E23="",COUNTIF(H23:O23,"&gt;0")=0),"",COUNTIF(H23:O23,"&gt;0"))</f>
        <v/>
      </c>
      <c r="Q23" s="527"/>
      <c r="R23" s="527"/>
      <c r="S23" s="337" t="str">
        <f>IF(AND($P$1="実績報告書（上期）",SUM(L23:O23)&gt;0),"上期実績時は10月以降に金額を入力しないでください","")</f>
        <v/>
      </c>
      <c r="T23" t="str">
        <f t="shared" ref="T23:T27" si="5">IF(S23="上期実績時は10月以降に金額を入力しないでください",1,"")</f>
        <v/>
      </c>
      <c r="U23" s="331">
        <v>10000</v>
      </c>
    </row>
    <row r="24" spans="2:21" ht="20.100000000000001" customHeight="1">
      <c r="B24" s="520"/>
      <c r="C24" s="120">
        <v>12</v>
      </c>
      <c r="D24" s="39" t="str">
        <f>IF('2-2(基本)'!D26="","",'2-2(基本)'!D26)</f>
        <v/>
      </c>
      <c r="E24" s="81" t="str">
        <f>IF('2-2(基本)'!E26="","",'2-2(基本)'!E26)</f>
        <v/>
      </c>
      <c r="F24" s="39" t="str">
        <f>IF(AND('2-2(基本)'!S26="○",'2-2(基本)'!T26="○",'2-2(基本)'!U26="○",'2-2(基本)'!V26="○",'2-2(基本)'!W26="○"),"○","")</f>
        <v/>
      </c>
      <c r="G24" s="84" t="str">
        <f>IF(OR(E24="",COUNTIF(H24:O24,"&gt;0")=0,F24&lt;&gt;"○"),"",SUM(H24:O24))</f>
        <v/>
      </c>
      <c r="H24" s="90"/>
      <c r="I24" s="90"/>
      <c r="J24" s="90"/>
      <c r="K24" s="90"/>
      <c r="L24" s="90"/>
      <c r="M24" s="90"/>
      <c r="N24" s="90"/>
      <c r="O24" s="90"/>
      <c r="P24" s="89" t="str">
        <f>IF(OR(E24="",COUNTIF(H24:O24,"&gt;0")=0),"",COUNTIF(H24:O24,"&gt;0"))</f>
        <v/>
      </c>
      <c r="Q24" s="523"/>
      <c r="R24" s="523"/>
      <c r="S24" s="337" t="str">
        <f>IF(AND($P$1="実績報告書（上期）",SUM(L24:O24)&gt;0),"上期実績時は10月以降に金額を入力しないでください","")</f>
        <v/>
      </c>
      <c r="T24" t="str">
        <f t="shared" si="5"/>
        <v/>
      </c>
      <c r="U24" s="322">
        <f>U23</f>
        <v>10000</v>
      </c>
    </row>
    <row r="25" spans="2:21" ht="20.100000000000001" customHeight="1">
      <c r="B25" s="520"/>
      <c r="C25" s="120">
        <v>13</v>
      </c>
      <c r="D25" s="39" t="str">
        <f>IF('2-2(基本)'!D27="","",'2-2(基本)'!D27)</f>
        <v/>
      </c>
      <c r="E25" s="81" t="str">
        <f>IF('2-2(基本)'!E27="","",'2-2(基本)'!E27)</f>
        <v/>
      </c>
      <c r="F25" s="39" t="str">
        <f>IF(AND('2-2(基本)'!S27="○",'2-2(基本)'!T27="○",'2-2(基本)'!U27="○",'2-2(基本)'!V27="○",'2-2(基本)'!W27="○"),"○","")</f>
        <v/>
      </c>
      <c r="G25" s="84" t="str">
        <f>IF(OR(E25="",COUNTIF(H25:O25,"&gt;0")=0,F25&lt;&gt;"○"),"",SUM(H25:O25))</f>
        <v/>
      </c>
      <c r="H25" s="90"/>
      <c r="I25" s="90"/>
      <c r="J25" s="90"/>
      <c r="K25" s="90"/>
      <c r="L25" s="90"/>
      <c r="M25" s="90"/>
      <c r="N25" s="90"/>
      <c r="O25" s="90"/>
      <c r="P25" s="89" t="str">
        <f>IF(OR(E25="",COUNTIF(H25:O25,"&gt;0")=0),"",COUNTIF(H25:O25,"&gt;0"))</f>
        <v/>
      </c>
      <c r="Q25" s="523"/>
      <c r="R25" s="523"/>
      <c r="S25" s="337" t="str">
        <f>IF(AND($P$1="実績報告書（上期）",SUM(L25:O25)&gt;0),"上期実績時は10月以降に金額を入力しないでください","")</f>
        <v/>
      </c>
      <c r="T25" t="str">
        <f t="shared" si="5"/>
        <v/>
      </c>
      <c r="U25" s="322">
        <f>U23</f>
        <v>10000</v>
      </c>
    </row>
    <row r="26" spans="2:21" ht="20.100000000000001" customHeight="1">
      <c r="B26" s="520"/>
      <c r="C26" s="120">
        <v>14</v>
      </c>
      <c r="D26" s="39" t="str">
        <f>IF('2-2(基本)'!D28="","",'2-2(基本)'!D28)</f>
        <v/>
      </c>
      <c r="E26" s="81" t="str">
        <f>IF('2-2(基本)'!E28="","",'2-2(基本)'!E28)</f>
        <v/>
      </c>
      <c r="F26" s="39" t="str">
        <f>IF(AND('2-2(基本)'!S28="○",'2-2(基本)'!T28="○",'2-2(基本)'!U28="○",'2-2(基本)'!V28="○",'2-2(基本)'!W28="○"),"○","")</f>
        <v/>
      </c>
      <c r="G26" s="84" t="str">
        <f>IF(OR(E26="",COUNTIF(H26:O26,"&gt;0")=0,F26&lt;&gt;"○"),"",SUM(H26:O26))</f>
        <v/>
      </c>
      <c r="H26" s="90"/>
      <c r="I26" s="90"/>
      <c r="J26" s="90"/>
      <c r="K26" s="90"/>
      <c r="L26" s="90"/>
      <c r="M26" s="90"/>
      <c r="N26" s="90"/>
      <c r="O26" s="90"/>
      <c r="P26" s="89" t="str">
        <f>IF(OR(E26="",COUNTIF(H26:O26,"&gt;0")=0),"",COUNTIF(H26:O26,"&gt;0"))</f>
        <v/>
      </c>
      <c r="Q26" s="523"/>
      <c r="R26" s="523"/>
      <c r="S26" s="337" t="str">
        <f>IF(AND($P$1="実績報告書（上期）",SUM(L26:O26)&gt;0),"上期実績時は10月以降に金額を入力しないでください","")</f>
        <v/>
      </c>
      <c r="T26" t="str">
        <f t="shared" si="5"/>
        <v/>
      </c>
      <c r="U26" s="322">
        <f>U23</f>
        <v>10000</v>
      </c>
    </row>
    <row r="27" spans="2:21" ht="20.100000000000001" customHeight="1" thickBot="1">
      <c r="B27" s="548"/>
      <c r="C27" s="120">
        <v>15</v>
      </c>
      <c r="D27" s="39" t="str">
        <f>IF('2-2(基本)'!D29="","",'2-2(基本)'!D29)</f>
        <v/>
      </c>
      <c r="E27" s="81" t="str">
        <f>IF('2-2(基本)'!E29="","",'2-2(基本)'!E29)</f>
        <v/>
      </c>
      <c r="F27" s="39" t="str">
        <f>IF(AND('2-2(基本)'!S29="○",'2-2(基本)'!T29="○",'2-2(基本)'!U29="○",'2-2(基本)'!V29="○",'2-2(基本)'!W29="○"),"○","")</f>
        <v/>
      </c>
      <c r="G27" s="84" t="str">
        <f>IF(OR(E27="",COUNTIF(H27:O27,"&gt;0")=0,F27&lt;&gt;"○"),"",SUM(H27:O27))</f>
        <v/>
      </c>
      <c r="H27" s="90"/>
      <c r="I27" s="90"/>
      <c r="J27" s="90"/>
      <c r="K27" s="90"/>
      <c r="L27" s="90"/>
      <c r="M27" s="90"/>
      <c r="N27" s="90"/>
      <c r="O27" s="90"/>
      <c r="P27" s="89" t="str">
        <f>IF(OR(E27="",COUNTIF(H27:O27,"&gt;0")=0),"",COUNTIF(H27:O27,"&gt;0"))</f>
        <v/>
      </c>
      <c r="Q27" s="523"/>
      <c r="R27" s="523"/>
      <c r="S27" s="337" t="str">
        <f>IF(AND($P$1="実績報告書（上期）",SUM(L27:O27)&gt;0),"上期実績時は10月以降に金額を入力しないでください","")</f>
        <v/>
      </c>
      <c r="T27" t="str">
        <f t="shared" si="5"/>
        <v/>
      </c>
      <c r="U27" s="323">
        <f>U23</f>
        <v>10000</v>
      </c>
    </row>
    <row r="28" spans="2:21" ht="20.100000000000001" customHeight="1" thickTop="1">
      <c r="B28" s="41" t="s">
        <v>360</v>
      </c>
      <c r="C28" t="s">
        <v>569</v>
      </c>
      <c r="S28" s="336"/>
    </row>
    <row r="29" spans="2:21" ht="20.100000000000001" customHeight="1">
      <c r="B29" s="41" t="s">
        <v>359</v>
      </c>
      <c r="C29" t="str">
        <f>"【助成月数】は、研修期間分（FW最大"&amp;リスト!$C$80&amp;"ヶ月／人）とし、就業環境整備費単価は研修生1名あたり1万円／月を上限とする。"</f>
        <v>【助成月数】は、研修期間分（FW最大8ヶ月／人）とし、就業環境整備費単価は研修生1名あたり1万円／月を上限とする。</v>
      </c>
      <c r="S29" s="336"/>
    </row>
    <row r="30" spans="2:21" ht="20.100000000000001" customHeight="1">
      <c r="B30" s="284" t="s">
        <v>429</v>
      </c>
      <c r="C30" s="611" t="s">
        <v>570</v>
      </c>
      <c r="D30" s="611"/>
      <c r="E30" s="611"/>
      <c r="F30" s="611"/>
      <c r="G30" s="611"/>
      <c r="H30" s="611"/>
      <c r="I30" s="611"/>
      <c r="J30" s="611"/>
      <c r="K30" s="611"/>
      <c r="L30" s="611"/>
      <c r="M30" s="611"/>
      <c r="N30" s="611"/>
      <c r="O30" s="611"/>
      <c r="P30" s="611"/>
      <c r="Q30" s="611"/>
      <c r="R30" s="611"/>
      <c r="S30" s="336"/>
    </row>
    <row r="31" spans="2:21" ht="20.100000000000001" hidden="1" customHeight="1">
      <c r="B31" s="507" t="s">
        <v>313</v>
      </c>
      <c r="C31" s="507"/>
      <c r="D31" s="507"/>
      <c r="E31" s="507"/>
      <c r="F31" t="str">
        <f>F1</f>
        <v>R7緑</v>
      </c>
      <c r="P31" s="614" t="str">
        <f>IF('2-1(表紙)'!$J$3="","提出区分",'2-1(表紙)'!$J$3)</f>
        <v>提出区分</v>
      </c>
      <c r="Q31" s="614"/>
      <c r="S31" s="336"/>
    </row>
    <row r="32" spans="2:21" ht="20.100000000000001" hidden="1" customHeight="1">
      <c r="S32" s="336"/>
    </row>
    <row r="33" spans="2:21" ht="20.100000000000001" hidden="1" customHeight="1">
      <c r="B33" s="612" t="s">
        <v>369</v>
      </c>
      <c r="C33" s="542"/>
      <c r="D33" s="542"/>
      <c r="E33" s="542"/>
      <c r="F33" s="542"/>
      <c r="G33" s="542"/>
      <c r="H33" s="542"/>
      <c r="I33" s="131"/>
      <c r="L33" s="507" t="s">
        <v>200</v>
      </c>
      <c r="M33" s="507"/>
      <c r="N33" s="516" t="str">
        <f>IF('2-1(表紙)'!$I$15="","",'2-1(表紙)'!$I$15)</f>
        <v/>
      </c>
      <c r="O33" s="517"/>
      <c r="P33" s="517"/>
      <c r="Q33" s="517"/>
      <c r="R33" s="518"/>
      <c r="S33" s="336"/>
    </row>
    <row r="34" spans="2:21" ht="20.100000000000001" hidden="1" customHeight="1">
      <c r="B34" s="542"/>
      <c r="C34" s="542"/>
      <c r="D34" s="542"/>
      <c r="E34" s="542"/>
      <c r="F34" s="542"/>
      <c r="G34" s="542"/>
      <c r="H34" s="542"/>
      <c r="I34" s="131"/>
      <c r="L34" s="507" t="s">
        <v>201</v>
      </c>
      <c r="M34" s="507"/>
      <c r="N34" s="516" t="str">
        <f>IF('2-1(表紙)'!$J$15="","",'2-1(表紙)'!$J$15)</f>
        <v/>
      </c>
      <c r="O34" s="517"/>
      <c r="P34" s="517"/>
      <c r="Q34" s="517"/>
      <c r="R34" s="518"/>
      <c r="S34" s="336"/>
    </row>
    <row r="35" spans="2:21" ht="20.100000000000001" hidden="1" customHeight="1">
      <c r="B35" s="542"/>
      <c r="C35" s="542"/>
      <c r="D35" s="542"/>
      <c r="E35" s="542"/>
      <c r="F35" s="542"/>
      <c r="G35" s="542"/>
      <c r="H35" s="542"/>
      <c r="I35" s="131"/>
      <c r="L35" s="507" t="s">
        <v>587</v>
      </c>
      <c r="M35" s="507"/>
      <c r="N35" s="516" t="str">
        <f>IF('2-1(表紙)'!$H$10="","",'2-1(表紙)'!$H$10)</f>
        <v/>
      </c>
      <c r="O35" s="517"/>
      <c r="P35" s="517"/>
      <c r="Q35" s="517"/>
      <c r="R35" s="225" t="str">
        <f>IF('2-1(表紙)'!$K$15="","",'2-1(表紙)'!$K$15)</f>
        <v/>
      </c>
      <c r="S35" s="336"/>
    </row>
    <row r="36" spans="2:21" ht="20.100000000000001" hidden="1" customHeight="1">
      <c r="B36" s="130"/>
      <c r="C36" s="130"/>
      <c r="D36" s="130"/>
      <c r="E36" s="130"/>
      <c r="F36" s="130"/>
      <c r="G36" s="130"/>
      <c r="H36" s="130"/>
      <c r="I36" s="130"/>
      <c r="J36" s="130"/>
      <c r="K36" s="130"/>
      <c r="L36" s="130"/>
      <c r="M36" s="130"/>
      <c r="N36" s="130"/>
      <c r="O36" s="130"/>
      <c r="P36" s="85"/>
      <c r="Q36" s="127"/>
      <c r="S36" s="336"/>
    </row>
    <row r="37" spans="2:21" ht="20.100000000000001" hidden="1" customHeight="1">
      <c r="B37" s="529" t="s">
        <v>260</v>
      </c>
      <c r="C37" s="524" t="s">
        <v>215</v>
      </c>
      <c r="D37" s="524" t="s">
        <v>0</v>
      </c>
      <c r="E37" s="507" t="s">
        <v>1</v>
      </c>
      <c r="F37" s="562" t="s">
        <v>424</v>
      </c>
      <c r="G37" s="507" t="s">
        <v>257</v>
      </c>
      <c r="H37" s="507"/>
      <c r="I37" s="507"/>
      <c r="J37" s="507"/>
      <c r="K37" s="507"/>
      <c r="L37" s="507"/>
      <c r="M37" s="507"/>
      <c r="N37" s="507"/>
      <c r="O37" s="507"/>
      <c r="P37" s="529" t="s">
        <v>158</v>
      </c>
      <c r="Q37" s="507" t="s">
        <v>159</v>
      </c>
      <c r="R37" s="507"/>
      <c r="S37" s="336"/>
    </row>
    <row r="38" spans="2:21" ht="20.100000000000001" hidden="1" customHeight="1">
      <c r="B38" s="531"/>
      <c r="C38" s="524"/>
      <c r="D38" s="524"/>
      <c r="E38" s="507"/>
      <c r="F38" s="568"/>
      <c r="G38" s="578" t="s">
        <v>229</v>
      </c>
      <c r="H38" s="105"/>
      <c r="I38" s="105"/>
      <c r="J38" s="105"/>
      <c r="K38" s="105"/>
      <c r="L38" s="105"/>
      <c r="M38" s="105"/>
      <c r="N38" s="105"/>
      <c r="O38" s="105"/>
      <c r="P38" s="531"/>
      <c r="Q38" s="507"/>
      <c r="R38" s="507"/>
      <c r="S38" s="336"/>
    </row>
    <row r="39" spans="2:21" ht="65.099999999999994" hidden="1" customHeight="1" thickBot="1">
      <c r="B39" s="530"/>
      <c r="C39" s="525"/>
      <c r="D39" s="525"/>
      <c r="E39" s="526"/>
      <c r="F39" s="567"/>
      <c r="G39" s="579"/>
      <c r="H39" s="30" t="s">
        <v>240</v>
      </c>
      <c r="I39" s="30" t="s">
        <v>239</v>
      </c>
      <c r="J39" s="30" t="s">
        <v>252</v>
      </c>
      <c r="K39" s="30" t="s">
        <v>253</v>
      </c>
      <c r="L39" s="30" t="s">
        <v>154</v>
      </c>
      <c r="M39" s="30" t="s">
        <v>155</v>
      </c>
      <c r="N39" s="30" t="s">
        <v>156</v>
      </c>
      <c r="O39" s="30" t="s">
        <v>157</v>
      </c>
      <c r="P39" s="530"/>
      <c r="Q39" s="526"/>
      <c r="R39" s="526"/>
      <c r="S39" s="335" t="str">
        <f>S9</f>
        <v>↓留意メッセージが表示される場合があります</v>
      </c>
    </row>
    <row r="40" spans="2:21" ht="20.100000000000001" hidden="1" customHeight="1" thickTop="1" thickBot="1">
      <c r="B40" s="606" t="s">
        <v>469</v>
      </c>
      <c r="C40" s="585"/>
      <c r="D40" s="586"/>
      <c r="E40" s="586"/>
      <c r="F40" s="587"/>
      <c r="G40" s="442"/>
      <c r="H40" s="443"/>
      <c r="I40" s="443"/>
      <c r="J40" s="443"/>
      <c r="K40" s="443"/>
      <c r="L40" s="443"/>
      <c r="M40" s="443"/>
      <c r="N40" s="443"/>
      <c r="O40" s="443"/>
      <c r="P40" s="443"/>
      <c r="Q40" s="617" t="str">
        <f>IF(COUNT(T41:T45)&gt;0,"※欄外の留意メッセージを確認してください※","")</f>
        <v/>
      </c>
      <c r="R40" s="618"/>
      <c r="S40" s="336"/>
    </row>
    <row r="41" spans="2:21" ht="20.100000000000001" hidden="1" customHeight="1" thickTop="1">
      <c r="B41" s="607"/>
      <c r="C41" s="49">
        <v>16</v>
      </c>
      <c r="D41" s="74" t="str">
        <f>IF('2-2(基本)'!D49="","",'2-2(基本)'!D49)</f>
        <v/>
      </c>
      <c r="E41" s="79" t="str">
        <f>IF('2-2(基本)'!E49="","",'2-2(基本)'!E49)</f>
        <v/>
      </c>
      <c r="F41" s="74" t="str">
        <f>IF(AND('2-2(基本)'!S49="○",'2-2(基本)'!T49="○",'2-2(基本)'!U49="○",'2-2(基本)'!V49="○",'2-2(基本)'!W49="○"),"○","")</f>
        <v/>
      </c>
      <c r="G41" s="83" t="str">
        <f>IF(OR(E41="",COUNTIF(H41:O41,"&gt;0")=0,F41&lt;&gt;"○"),"",SUM(H41:O41))</f>
        <v/>
      </c>
      <c r="H41" s="92"/>
      <c r="I41" s="92"/>
      <c r="J41" s="92"/>
      <c r="K41" s="92"/>
      <c r="L41" s="92"/>
      <c r="M41" s="92"/>
      <c r="N41" s="92"/>
      <c r="O41" s="92"/>
      <c r="P41" s="88" t="str">
        <f>IF(OR(E41="",COUNTIF(H41:O41,"&gt;0")=0),"",COUNTIF(H41:O41,"&gt;0"))</f>
        <v/>
      </c>
      <c r="Q41" s="621"/>
      <c r="R41" s="622"/>
      <c r="S41" s="337" t="str">
        <f>IF(AND($P$1="実績報告書（上期）",SUM(L41:O41)&gt;0),"上期実績時は10月以降に金額を入力しないでください","")</f>
        <v/>
      </c>
      <c r="T41" t="str">
        <f>IF(S41="上期実績時は10月以降に金額を入力しないでください",1,"")</f>
        <v/>
      </c>
      <c r="U41" s="331">
        <v>10000</v>
      </c>
    </row>
    <row r="42" spans="2:21" ht="20.100000000000001" hidden="1" customHeight="1">
      <c r="B42" s="607"/>
      <c r="C42" s="54">
        <v>17</v>
      </c>
      <c r="D42" s="39" t="str">
        <f>IF('2-2(基本)'!D50="","",'2-2(基本)'!D50)</f>
        <v/>
      </c>
      <c r="E42" s="81" t="str">
        <f>IF('2-2(基本)'!E50="","",'2-2(基本)'!E50)</f>
        <v/>
      </c>
      <c r="F42" s="39" t="str">
        <f>IF(AND('2-2(基本)'!S50="○",'2-2(基本)'!T50="○",'2-2(基本)'!U50="○",'2-2(基本)'!V50="○",'2-2(基本)'!W50="○"),"○","")</f>
        <v/>
      </c>
      <c r="G42" s="84" t="str">
        <f>IF(OR(E42="",COUNTIF(H42:O42,"&gt;0")=0,F42&lt;&gt;"○"),"",SUM(H42:O42))</f>
        <v/>
      </c>
      <c r="H42" s="90"/>
      <c r="I42" s="90"/>
      <c r="J42" s="90"/>
      <c r="K42" s="90"/>
      <c r="L42" s="90"/>
      <c r="M42" s="90"/>
      <c r="N42" s="90"/>
      <c r="O42" s="90"/>
      <c r="P42" s="89" t="str">
        <f>IF(OR(E42="",COUNTIF(H42:O42,"&gt;0")=0),"",COUNTIF(H42:O42,"&gt;0"))</f>
        <v/>
      </c>
      <c r="Q42" s="615"/>
      <c r="R42" s="616"/>
      <c r="S42" s="337" t="str">
        <f>IF(AND($P$1="実績報告書（上期）",SUM(L42:O42)&gt;0),"上期実績時は10月以降に金額を入力しないでください","")</f>
        <v/>
      </c>
      <c r="T42" t="str">
        <f t="shared" ref="T42:T45" si="6">IF(S42="上期実績時は10月以降に金額を入力しないでください",1,"")</f>
        <v/>
      </c>
      <c r="U42" s="322">
        <f>U41</f>
        <v>10000</v>
      </c>
    </row>
    <row r="43" spans="2:21" ht="20.100000000000001" hidden="1" customHeight="1">
      <c r="B43" s="607"/>
      <c r="C43" s="54">
        <v>18</v>
      </c>
      <c r="D43" s="39" t="str">
        <f>IF('2-2(基本)'!D51="","",'2-2(基本)'!D51)</f>
        <v/>
      </c>
      <c r="E43" s="81" t="str">
        <f>IF('2-2(基本)'!E51="","",'2-2(基本)'!E51)</f>
        <v/>
      </c>
      <c r="F43" s="39" t="str">
        <f>IF(AND('2-2(基本)'!S51="○",'2-2(基本)'!T51="○",'2-2(基本)'!U51="○",'2-2(基本)'!V51="○",'2-2(基本)'!W51="○"),"○","")</f>
        <v/>
      </c>
      <c r="G43" s="84" t="str">
        <f>IF(OR(E43="",COUNTIF(H43:O43,"&gt;0")=0,F43&lt;&gt;"○"),"",SUM(H43:O43))</f>
        <v/>
      </c>
      <c r="H43" s="90"/>
      <c r="I43" s="90"/>
      <c r="J43" s="90"/>
      <c r="K43" s="90"/>
      <c r="L43" s="90"/>
      <c r="M43" s="90"/>
      <c r="N43" s="90"/>
      <c r="O43" s="90"/>
      <c r="P43" s="89" t="str">
        <f>IF(OR(E43="",COUNTIF(H43:O43,"&gt;0")=0),"",COUNTIF(H43:O43,"&gt;0"))</f>
        <v/>
      </c>
      <c r="Q43" s="615"/>
      <c r="R43" s="616"/>
      <c r="S43" s="337" t="str">
        <f>IF(AND($P$1="実績報告書（上期）",SUM(L43:O43)&gt;0),"上期実績時は10月以降に金額を入力しないでください","")</f>
        <v/>
      </c>
      <c r="T43" t="str">
        <f t="shared" si="6"/>
        <v/>
      </c>
      <c r="U43" s="322">
        <f>U41</f>
        <v>10000</v>
      </c>
    </row>
    <row r="44" spans="2:21" ht="20.100000000000001" hidden="1" customHeight="1">
      <c r="B44" s="607"/>
      <c r="C44" s="54">
        <v>19</v>
      </c>
      <c r="D44" s="39" t="str">
        <f>IF('2-2(基本)'!D52="","",'2-2(基本)'!D52)</f>
        <v/>
      </c>
      <c r="E44" s="81" t="str">
        <f>IF('2-2(基本)'!E52="","",'2-2(基本)'!E52)</f>
        <v/>
      </c>
      <c r="F44" s="39" t="str">
        <f>IF(AND('2-2(基本)'!S52="○",'2-2(基本)'!T52="○",'2-2(基本)'!U52="○",'2-2(基本)'!V52="○",'2-2(基本)'!W52="○"),"○","")</f>
        <v/>
      </c>
      <c r="G44" s="84" t="str">
        <f>IF(OR(E44="",COUNTIF(H44:O44,"&gt;0")=0,F44&lt;&gt;"○"),"",SUM(H44:O44))</f>
        <v/>
      </c>
      <c r="H44" s="90"/>
      <c r="I44" s="90"/>
      <c r="J44" s="90"/>
      <c r="K44" s="90"/>
      <c r="L44" s="90"/>
      <c r="M44" s="90"/>
      <c r="N44" s="90"/>
      <c r="O44" s="90"/>
      <c r="P44" s="89" t="str">
        <f>IF(OR(E44="",COUNTIF(H44:O44,"&gt;0")=0),"",COUNTIF(H44:O44,"&gt;0"))</f>
        <v/>
      </c>
      <c r="Q44" s="615"/>
      <c r="R44" s="616"/>
      <c r="S44" s="337" t="str">
        <f>IF(AND($P$1="実績報告書（上期）",SUM(L44:O44)&gt;0),"上期実績時は10月以降に金額を入力しないでください","")</f>
        <v/>
      </c>
      <c r="T44" t="str">
        <f t="shared" si="6"/>
        <v/>
      </c>
      <c r="U44" s="322">
        <f>U41</f>
        <v>10000</v>
      </c>
    </row>
    <row r="45" spans="2:21" ht="20.100000000000001" hidden="1" customHeight="1" thickBot="1">
      <c r="B45" s="608"/>
      <c r="C45" s="52">
        <v>20</v>
      </c>
      <c r="D45" s="75" t="str">
        <f>IF('2-2(基本)'!D53="","",'2-2(基本)'!D53)</f>
        <v/>
      </c>
      <c r="E45" s="80" t="str">
        <f>IF('2-2(基本)'!E53="","",'2-2(基本)'!E53)</f>
        <v/>
      </c>
      <c r="F45" s="75" t="str">
        <f>IF(AND('2-2(基本)'!S53="○",'2-2(基本)'!T53="○",'2-2(基本)'!U53="○",'2-2(基本)'!V53="○",'2-2(基本)'!W53="○"),"○","")</f>
        <v/>
      </c>
      <c r="G45" s="86" t="str">
        <f>IF(OR(E45="",COUNTIF(H45:O45,"&gt;0")=0,F45&lt;&gt;"○"),"",SUM(H45:O45))</f>
        <v/>
      </c>
      <c r="H45" s="91"/>
      <c r="I45" s="91"/>
      <c r="J45" s="91"/>
      <c r="K45" s="91"/>
      <c r="L45" s="91"/>
      <c r="M45" s="91"/>
      <c r="N45" s="91"/>
      <c r="O45" s="91"/>
      <c r="P45" s="87" t="str">
        <f>IF(OR(E45="",COUNTIF(H45:O45,"&gt;0")=0),"",COUNTIF(H45:O45,"&gt;0"))</f>
        <v/>
      </c>
      <c r="Q45" s="619"/>
      <c r="R45" s="620"/>
      <c r="S45" s="337" t="str">
        <f>IF(AND($P$1="実績報告書（上期）",SUM(L45:O45)&gt;0),"上期実績時は10月以降に金額を入力しないでください","")</f>
        <v/>
      </c>
      <c r="T45" t="str">
        <f t="shared" si="6"/>
        <v/>
      </c>
      <c r="U45" s="323">
        <f>U41</f>
        <v>10000</v>
      </c>
    </row>
    <row r="46" spans="2:21" ht="20.100000000000001" hidden="1" customHeight="1" thickTop="1" thickBot="1">
      <c r="B46" s="591" t="s">
        <v>470</v>
      </c>
      <c r="C46" s="585"/>
      <c r="D46" s="586"/>
      <c r="E46" s="586"/>
      <c r="F46" s="587"/>
      <c r="G46" s="443"/>
      <c r="H46" s="443"/>
      <c r="I46" s="443"/>
      <c r="J46" s="443"/>
      <c r="K46" s="443"/>
      <c r="L46" s="443"/>
      <c r="M46" s="443"/>
      <c r="N46" s="443"/>
      <c r="O46" s="443"/>
      <c r="P46" s="443"/>
      <c r="Q46" s="623" t="str">
        <f>IF(COUNT(T47:T51)&gt;0,"※欄外の留意メッセージを確認してください※","")</f>
        <v/>
      </c>
      <c r="R46" s="624"/>
      <c r="S46" s="336"/>
    </row>
    <row r="47" spans="2:21" ht="20.100000000000001" hidden="1" customHeight="1" thickTop="1">
      <c r="B47" s="520"/>
      <c r="C47" s="49">
        <v>21</v>
      </c>
      <c r="D47" s="74" t="str">
        <f>IF('2-2(基本)'!D54="","",'2-2(基本)'!D54)</f>
        <v/>
      </c>
      <c r="E47" s="79" t="str">
        <f>IF('2-2(基本)'!E54="","",'2-2(基本)'!E54)</f>
        <v/>
      </c>
      <c r="F47" s="74" t="str">
        <f>IF(AND('2-2(基本)'!S54="○",'2-2(基本)'!T54="○",'2-2(基本)'!U54="○",'2-2(基本)'!V54="○",'2-2(基本)'!W54="○"),"○","")</f>
        <v/>
      </c>
      <c r="G47" s="83" t="str">
        <f>IF(OR(E47="",COUNTIF(H47:O47,"&gt;0")=0,F47&lt;&gt;"○"),"",SUM(H47:O47))</f>
        <v/>
      </c>
      <c r="H47" s="92"/>
      <c r="I47" s="92"/>
      <c r="J47" s="92"/>
      <c r="K47" s="92"/>
      <c r="L47" s="92"/>
      <c r="M47" s="92"/>
      <c r="N47" s="92"/>
      <c r="O47" s="92"/>
      <c r="P47" s="88" t="str">
        <f>IF(OR(E47="",COUNTIF(H47:O47,"&gt;0")=0),"",COUNTIF(H47:O47,"&gt;0"))</f>
        <v/>
      </c>
      <c r="Q47" s="621"/>
      <c r="R47" s="622"/>
      <c r="S47" s="337" t="str">
        <f>IF(AND($P$1="実績報告書（上期）",SUM(L47:O47)&gt;0),"上期実績時は10月以降に金額を入力しないでください","")</f>
        <v/>
      </c>
      <c r="T47" t="str">
        <f t="shared" ref="T47:T51" si="7">IF(S47="上期実績時は10月以降に金額を入力しないでください",1,"")</f>
        <v/>
      </c>
      <c r="U47" s="331">
        <v>10000</v>
      </c>
    </row>
    <row r="48" spans="2:21" ht="20.100000000000001" hidden="1" customHeight="1">
      <c r="B48" s="520"/>
      <c r="C48" s="54">
        <v>22</v>
      </c>
      <c r="D48" s="39" t="str">
        <f>IF('2-2(基本)'!D55="","",'2-2(基本)'!D55)</f>
        <v/>
      </c>
      <c r="E48" s="81" t="str">
        <f>IF('2-2(基本)'!E55="","",'2-2(基本)'!E55)</f>
        <v/>
      </c>
      <c r="F48" s="39" t="str">
        <f>IF(AND('2-2(基本)'!S55="○",'2-2(基本)'!T55="○",'2-2(基本)'!U55="○",'2-2(基本)'!V55="○",'2-2(基本)'!W55="○"),"○","")</f>
        <v/>
      </c>
      <c r="G48" s="84" t="str">
        <f>IF(OR(E48="",COUNTIF(H48:O48,"&gt;0")=0,F48&lt;&gt;"○"),"",SUM(H48:O48))</f>
        <v/>
      </c>
      <c r="H48" s="90"/>
      <c r="I48" s="90"/>
      <c r="J48" s="90"/>
      <c r="K48" s="90"/>
      <c r="L48" s="90"/>
      <c r="M48" s="90"/>
      <c r="N48" s="90"/>
      <c r="O48" s="90"/>
      <c r="P48" s="89" t="str">
        <f>IF(OR(E48="",COUNTIF(H48:O48,"&gt;0")=0),"",COUNTIF(H48:O48,"&gt;0"))</f>
        <v/>
      </c>
      <c r="Q48" s="615"/>
      <c r="R48" s="616"/>
      <c r="S48" s="337" t="str">
        <f>IF(AND($P$1="実績報告書（上期）",SUM(L48:O48)&gt;0),"上期実績時は10月以降に金額を入力しないでください","")</f>
        <v/>
      </c>
      <c r="T48" t="str">
        <f t="shared" si="7"/>
        <v/>
      </c>
      <c r="U48" s="322">
        <f>U47</f>
        <v>10000</v>
      </c>
    </row>
    <row r="49" spans="2:21" ht="20.100000000000001" hidden="1" customHeight="1">
      <c r="B49" s="520"/>
      <c r="C49" s="54">
        <v>23</v>
      </c>
      <c r="D49" s="39" t="str">
        <f>IF('2-2(基本)'!D56="","",'2-2(基本)'!D56)</f>
        <v/>
      </c>
      <c r="E49" s="81" t="str">
        <f>IF('2-2(基本)'!E56="","",'2-2(基本)'!E56)</f>
        <v/>
      </c>
      <c r="F49" s="39" t="str">
        <f>IF(AND('2-2(基本)'!S56="○",'2-2(基本)'!T56="○",'2-2(基本)'!U56="○",'2-2(基本)'!V56="○",'2-2(基本)'!W56="○"),"○","")</f>
        <v/>
      </c>
      <c r="G49" s="84" t="str">
        <f>IF(OR(E49="",COUNTIF(H49:O49,"&gt;0")=0,F49&lt;&gt;"○"),"",SUM(H49:O49))</f>
        <v/>
      </c>
      <c r="H49" s="90"/>
      <c r="I49" s="90"/>
      <c r="J49" s="90"/>
      <c r="K49" s="90"/>
      <c r="L49" s="90"/>
      <c r="M49" s="90"/>
      <c r="N49" s="90"/>
      <c r="O49" s="90"/>
      <c r="P49" s="89" t="str">
        <f>IF(OR(E49="",COUNTIF(H49:O49,"&gt;0")=0),"",COUNTIF(H49:O49,"&gt;0"))</f>
        <v/>
      </c>
      <c r="Q49" s="615"/>
      <c r="R49" s="616"/>
      <c r="S49" s="337" t="str">
        <f>IF(AND($P$1="実績報告書（上期）",SUM(L49:O49)&gt;0),"上期実績時は10月以降に金額を入力しないでください","")</f>
        <v/>
      </c>
      <c r="T49" t="str">
        <f t="shared" si="7"/>
        <v/>
      </c>
      <c r="U49" s="322">
        <f>U47</f>
        <v>10000</v>
      </c>
    </row>
    <row r="50" spans="2:21" ht="20.100000000000001" hidden="1" customHeight="1">
      <c r="B50" s="520"/>
      <c r="C50" s="54">
        <v>24</v>
      </c>
      <c r="D50" s="39" t="str">
        <f>IF('2-2(基本)'!D57="","",'2-2(基本)'!D57)</f>
        <v/>
      </c>
      <c r="E50" s="81" t="str">
        <f>IF('2-2(基本)'!E57="","",'2-2(基本)'!E57)</f>
        <v/>
      </c>
      <c r="F50" s="39" t="str">
        <f>IF(AND('2-2(基本)'!S57="○",'2-2(基本)'!T57="○",'2-2(基本)'!U57="○",'2-2(基本)'!V57="○",'2-2(基本)'!W57="○"),"○","")</f>
        <v/>
      </c>
      <c r="G50" s="84" t="str">
        <f>IF(OR(E50="",COUNTIF(H50:O50,"&gt;0")=0,F50&lt;&gt;"○"),"",SUM(H50:O50))</f>
        <v/>
      </c>
      <c r="H50" s="90"/>
      <c r="I50" s="90"/>
      <c r="J50" s="90"/>
      <c r="K50" s="90"/>
      <c r="L50" s="90"/>
      <c r="M50" s="90"/>
      <c r="N50" s="90"/>
      <c r="O50" s="90"/>
      <c r="P50" s="89" t="str">
        <f>IF(OR(E50="",COUNTIF(H50:O50,"&gt;0")=0),"",COUNTIF(H50:O50,"&gt;0"))</f>
        <v/>
      </c>
      <c r="Q50" s="615"/>
      <c r="R50" s="616"/>
      <c r="S50" s="337" t="str">
        <f>IF(AND($P$1="実績報告書（上期）",SUM(L50:O50)&gt;0),"上期実績時は10月以降に金額を入力しないでください","")</f>
        <v/>
      </c>
      <c r="T50" t="str">
        <f t="shared" si="7"/>
        <v/>
      </c>
      <c r="U50" s="322">
        <f>U47</f>
        <v>10000</v>
      </c>
    </row>
    <row r="51" spans="2:21" ht="20.100000000000001" hidden="1" customHeight="1" thickBot="1">
      <c r="B51" s="521"/>
      <c r="C51" s="52">
        <v>25</v>
      </c>
      <c r="D51" s="75" t="str">
        <f>IF('2-2(基本)'!D58="","",'2-2(基本)'!D58)</f>
        <v/>
      </c>
      <c r="E51" s="80" t="str">
        <f>IF('2-2(基本)'!E58="","",'2-2(基本)'!E58)</f>
        <v/>
      </c>
      <c r="F51" s="75" t="str">
        <f>IF(AND('2-2(基本)'!S58="○",'2-2(基本)'!T58="○",'2-2(基本)'!U58="○",'2-2(基本)'!V58="○",'2-2(基本)'!W58="○"),"○","")</f>
        <v/>
      </c>
      <c r="G51" s="96" t="str">
        <f>IF(OR(E51="",COUNTIF(H51:O51,"&gt;0")=0,F51&lt;&gt;"○"),"",SUM(H51:O51))</f>
        <v/>
      </c>
      <c r="H51" s="91"/>
      <c r="I51" s="91"/>
      <c r="J51" s="91"/>
      <c r="K51" s="91"/>
      <c r="L51" s="91"/>
      <c r="M51" s="91"/>
      <c r="N51" s="91"/>
      <c r="O51" s="91"/>
      <c r="P51" s="87" t="str">
        <f>IF(OR(E51="",COUNTIF(H51:O51,"&gt;0")=0),"",COUNTIF(H51:O51,"&gt;0"))</f>
        <v/>
      </c>
      <c r="Q51" s="619"/>
      <c r="R51" s="620"/>
      <c r="S51" s="337" t="str">
        <f>IF(AND($P$1="実績報告書（上期）",SUM(L51:O51)&gt;0),"上期実績時は10月以降に金額を入力しないでください","")</f>
        <v/>
      </c>
      <c r="T51" t="str">
        <f t="shared" si="7"/>
        <v/>
      </c>
      <c r="U51" s="323">
        <f>U47</f>
        <v>10000</v>
      </c>
    </row>
    <row r="52" spans="2:21" ht="20.100000000000001" hidden="1" customHeight="1" thickTop="1" thickBot="1">
      <c r="B52" s="591" t="s">
        <v>471</v>
      </c>
      <c r="C52" s="585"/>
      <c r="D52" s="586"/>
      <c r="E52" s="586"/>
      <c r="F52" s="587"/>
      <c r="G52" s="443"/>
      <c r="H52" s="443"/>
      <c r="I52" s="443"/>
      <c r="J52" s="443"/>
      <c r="K52" s="443"/>
      <c r="L52" s="443"/>
      <c r="M52" s="443"/>
      <c r="N52" s="443"/>
      <c r="O52" s="443"/>
      <c r="P52" s="443"/>
      <c r="Q52" s="623" t="str">
        <f>IF(COUNT(T53:T57)&gt;0,"※欄外の留意メッセージを確認してください※","")</f>
        <v/>
      </c>
      <c r="R52" s="624"/>
      <c r="S52" s="336"/>
    </row>
    <row r="53" spans="2:21" ht="20.100000000000001" hidden="1" customHeight="1" thickTop="1">
      <c r="B53" s="520"/>
      <c r="C53" s="49">
        <v>26</v>
      </c>
      <c r="D53" s="74" t="str">
        <f>IF('2-2(基本)'!D59="","",'2-2(基本)'!D59)</f>
        <v/>
      </c>
      <c r="E53" s="79" t="str">
        <f>IF('2-2(基本)'!E59="","",'2-2(基本)'!E59)</f>
        <v/>
      </c>
      <c r="F53" s="74" t="str">
        <f>IF(AND('2-2(基本)'!S59="○",'2-2(基本)'!T59="○",'2-2(基本)'!U59="○",'2-2(基本)'!V59="○",'2-2(基本)'!W59="○"),"○","")</f>
        <v/>
      </c>
      <c r="G53" s="83" t="str">
        <f>IF(OR(E53="",COUNTIF(H53:O53,"&gt;0")=0,F53&lt;&gt;"○"),"",SUM(H53:O53))</f>
        <v/>
      </c>
      <c r="H53" s="92"/>
      <c r="I53" s="92"/>
      <c r="J53" s="92"/>
      <c r="K53" s="92"/>
      <c r="L53" s="92"/>
      <c r="M53" s="92"/>
      <c r="N53" s="92"/>
      <c r="O53" s="92"/>
      <c r="P53" s="88" t="str">
        <f>IF(OR(E53="",COUNTIF(H53:O53,"&gt;0")=0),"",COUNTIF(H53:O53,"&gt;0"))</f>
        <v/>
      </c>
      <c r="Q53" s="621"/>
      <c r="R53" s="622"/>
      <c r="S53" s="337" t="str">
        <f>IF(AND($P$1="実績報告書（上期）",SUM(L53:O53)&gt;0),"上期実績時は10月以降に金額を入力しないでください","")</f>
        <v/>
      </c>
      <c r="T53" t="str">
        <f t="shared" ref="T53:T57" si="8">IF(S53="上期実績時は10月以降に金額を入力しないでください",1,"")</f>
        <v/>
      </c>
      <c r="U53" s="331">
        <v>10000</v>
      </c>
    </row>
    <row r="54" spans="2:21" ht="20.100000000000001" hidden="1" customHeight="1">
      <c r="B54" s="520"/>
      <c r="C54" s="54">
        <v>27</v>
      </c>
      <c r="D54" s="39" t="str">
        <f>IF('2-2(基本)'!D60="","",'2-2(基本)'!D60)</f>
        <v/>
      </c>
      <c r="E54" s="81" t="str">
        <f>IF('2-2(基本)'!E60="","",'2-2(基本)'!E60)</f>
        <v/>
      </c>
      <c r="F54" s="39" t="str">
        <f>IF(AND('2-2(基本)'!S60="○",'2-2(基本)'!T60="○",'2-2(基本)'!U60="○",'2-2(基本)'!V60="○",'2-2(基本)'!W60="○"),"○","")</f>
        <v/>
      </c>
      <c r="G54" s="84" t="str">
        <f>IF(OR(E54="",COUNTIF(H54:O54,"&gt;0")=0,F54&lt;&gt;"○"),"",SUM(H54:O54))</f>
        <v/>
      </c>
      <c r="H54" s="90"/>
      <c r="I54" s="90"/>
      <c r="J54" s="90"/>
      <c r="K54" s="90"/>
      <c r="L54" s="90"/>
      <c r="M54" s="90"/>
      <c r="N54" s="90"/>
      <c r="O54" s="90"/>
      <c r="P54" s="89" t="str">
        <f>IF(OR(E54="",COUNTIF(H54:O54,"&gt;0")=0),"",COUNTIF(H54:O54,"&gt;0"))</f>
        <v/>
      </c>
      <c r="Q54" s="615"/>
      <c r="R54" s="616"/>
      <c r="S54" s="337" t="str">
        <f>IF(AND($P$1="実績報告書（上期）",SUM(L54:O54)&gt;0),"上期実績時は10月以降に金額を入力しないでください","")</f>
        <v/>
      </c>
      <c r="T54" t="str">
        <f t="shared" si="8"/>
        <v/>
      </c>
      <c r="U54" s="322">
        <f>U53</f>
        <v>10000</v>
      </c>
    </row>
    <row r="55" spans="2:21" ht="20.100000000000001" hidden="1" customHeight="1">
      <c r="B55" s="520"/>
      <c r="C55" s="54">
        <v>28</v>
      </c>
      <c r="D55" s="39" t="str">
        <f>IF('2-2(基本)'!D61="","",'2-2(基本)'!D61)</f>
        <v/>
      </c>
      <c r="E55" s="81" t="str">
        <f>IF('2-2(基本)'!E61="","",'2-2(基本)'!E61)</f>
        <v/>
      </c>
      <c r="F55" s="39" t="str">
        <f>IF(AND('2-2(基本)'!S61="○",'2-2(基本)'!T61="○",'2-2(基本)'!U61="○",'2-2(基本)'!V61="○",'2-2(基本)'!W61="○"),"○","")</f>
        <v/>
      </c>
      <c r="G55" s="84" t="str">
        <f>IF(OR(E55="",COUNTIF(H55:O55,"&gt;0")=0,F55&lt;&gt;"○"),"",SUM(H55:O55))</f>
        <v/>
      </c>
      <c r="H55" s="90"/>
      <c r="I55" s="90"/>
      <c r="J55" s="90"/>
      <c r="K55" s="90"/>
      <c r="L55" s="90"/>
      <c r="M55" s="90"/>
      <c r="N55" s="90"/>
      <c r="O55" s="90"/>
      <c r="P55" s="89" t="str">
        <f>IF(OR(E55="",COUNTIF(H55:O55,"&gt;0")=0),"",COUNTIF(H55:O55,"&gt;0"))</f>
        <v/>
      </c>
      <c r="Q55" s="615"/>
      <c r="R55" s="616"/>
      <c r="S55" s="337" t="str">
        <f>IF(AND($P$1="実績報告書（上期）",SUM(L55:O55)&gt;0),"上期実績時は10月以降に金額を入力しないでください","")</f>
        <v/>
      </c>
      <c r="T55" t="str">
        <f t="shared" si="8"/>
        <v/>
      </c>
      <c r="U55" s="322">
        <f>U53</f>
        <v>10000</v>
      </c>
    </row>
    <row r="56" spans="2:21" ht="20.100000000000001" hidden="1" customHeight="1">
      <c r="B56" s="520"/>
      <c r="C56" s="54">
        <v>29</v>
      </c>
      <c r="D56" s="39" t="str">
        <f>IF('2-2(基本)'!D62="","",'2-2(基本)'!D62)</f>
        <v/>
      </c>
      <c r="E56" s="81" t="str">
        <f>IF('2-2(基本)'!E62="","",'2-2(基本)'!E62)</f>
        <v/>
      </c>
      <c r="F56" s="39" t="str">
        <f>IF(AND('2-2(基本)'!S62="○",'2-2(基本)'!T62="○",'2-2(基本)'!U62="○",'2-2(基本)'!V62="○",'2-2(基本)'!W62="○"),"○","")</f>
        <v/>
      </c>
      <c r="G56" s="84" t="str">
        <f>IF(OR(E56="",COUNTIF(H56:O56,"&gt;0")=0,F56&lt;&gt;"○"),"",SUM(H56:O56))</f>
        <v/>
      </c>
      <c r="H56" s="90"/>
      <c r="I56" s="90"/>
      <c r="J56" s="90"/>
      <c r="K56" s="90"/>
      <c r="L56" s="90"/>
      <c r="M56" s="90"/>
      <c r="N56" s="90"/>
      <c r="O56" s="90"/>
      <c r="P56" s="89" t="str">
        <f>IF(OR(E56="",COUNTIF(H56:O56,"&gt;0")=0),"",COUNTIF(H56:O56,"&gt;0"))</f>
        <v/>
      </c>
      <c r="Q56" s="615"/>
      <c r="R56" s="616"/>
      <c r="S56" s="337" t="str">
        <f>IF(AND($P$1="実績報告書（上期）",SUM(L56:O56)&gt;0),"上期実績時は10月以降に金額を入力しないでください","")</f>
        <v/>
      </c>
      <c r="T56" t="str">
        <f t="shared" si="8"/>
        <v/>
      </c>
      <c r="U56" s="322">
        <f>U53</f>
        <v>10000</v>
      </c>
    </row>
    <row r="57" spans="2:21" ht="20.100000000000001" hidden="1" customHeight="1" thickBot="1">
      <c r="B57" s="548"/>
      <c r="C57" s="54">
        <v>30</v>
      </c>
      <c r="D57" s="39" t="str">
        <f>IF('2-2(基本)'!D63="","",'2-2(基本)'!D63)</f>
        <v/>
      </c>
      <c r="E57" s="81" t="str">
        <f>IF('2-2(基本)'!E63="","",'2-2(基本)'!E63)</f>
        <v/>
      </c>
      <c r="F57" s="39" t="str">
        <f>IF(AND('2-2(基本)'!S63="○",'2-2(基本)'!T63="○",'2-2(基本)'!U63="○",'2-2(基本)'!V63="○",'2-2(基本)'!W63="○"),"○","")</f>
        <v/>
      </c>
      <c r="G57" s="84" t="str">
        <f>IF(OR(E57="",COUNTIF(H57:O57,"&gt;0")=0,F57&lt;&gt;"○"),"",SUM(H57:O57))</f>
        <v/>
      </c>
      <c r="H57" s="90"/>
      <c r="I57" s="90"/>
      <c r="J57" s="90"/>
      <c r="K57" s="90"/>
      <c r="L57" s="90"/>
      <c r="M57" s="90"/>
      <c r="N57" s="90"/>
      <c r="O57" s="90"/>
      <c r="P57" s="89" t="str">
        <f>IF(OR(E57="",COUNTIF(H57:O57,"&gt;0")=0),"",COUNTIF(H57:O57,"&gt;0"))</f>
        <v/>
      </c>
      <c r="Q57" s="615"/>
      <c r="R57" s="616"/>
      <c r="S57" s="337" t="str">
        <f>IF(AND($P$1="実績報告書（上期）",SUM(L57:O57)&gt;0),"上期実績時は10月以降に金額を入力しないでください","")</f>
        <v/>
      </c>
      <c r="T57" t="str">
        <f t="shared" si="8"/>
        <v/>
      </c>
      <c r="U57" s="323">
        <f>U53</f>
        <v>10000</v>
      </c>
    </row>
    <row r="58" spans="2:21" ht="20.100000000000001" hidden="1" customHeight="1" thickTop="1">
      <c r="B58" s="41" t="str">
        <f>B28</f>
        <v>①</v>
      </c>
      <c r="C58" t="str">
        <f>C28</f>
        <v>就業環境整備費の助成要件は労災保険・雇用保険・厚生年金・健康保険・退職金共済の全てに加入することです。</v>
      </c>
    </row>
    <row r="59" spans="2:21" ht="20.100000000000001" hidden="1" customHeight="1">
      <c r="B59" s="41" t="str">
        <f>B29</f>
        <v>②</v>
      </c>
      <c r="C59" t="str">
        <f>C29</f>
        <v>【助成月数】は、研修期間分（FW最大8ヶ月／人）とし、就業環境整備費単価は研修生1名あたり1万円／月を上限とする。</v>
      </c>
    </row>
    <row r="60" spans="2:21" ht="20.100000000000001" hidden="1" customHeight="1">
      <c r="B60" s="284" t="s">
        <v>429</v>
      </c>
      <c r="C60" s="611" t="str">
        <f>C30</f>
        <v>退職金共済など、年度途中から加入する場合でも様式2-2の社会保険等の該当項目に〇をつけてください。（備考欄にその旨を入力し、加入月から金額を入力してください）</v>
      </c>
      <c r="D60" s="611"/>
      <c r="E60" s="611"/>
      <c r="F60" s="611"/>
      <c r="G60" s="611"/>
      <c r="H60" s="611"/>
      <c r="I60" s="611"/>
      <c r="J60" s="611"/>
      <c r="K60" s="611"/>
      <c r="L60" s="611"/>
      <c r="M60" s="611"/>
      <c r="N60" s="611"/>
      <c r="O60" s="611"/>
      <c r="P60" s="611"/>
      <c r="Q60" s="611"/>
      <c r="R60" s="611"/>
    </row>
  </sheetData>
  <sheetProtection algorithmName="SHA-512" hashValue="EmItss6UlTM2s+59iYQYm0ZVZfHUVWD81ZBnbjP61X+vtuLL/skVIGe/ttLl+0Kqc71umlWk9MBt7TA7Dxl3zQ==" saltValue="KIm0d8Qg46IRqX/r9CQ8LA==" spinCount="100000" sheet="1" objects="1" scenarios="1"/>
  <customSheetViews>
    <customSheetView guid="{76F1C708-D4F6-4FB5-9F5B-3EE58D925F2F}" scale="85" showPageBreaks="1" printArea="1" hiddenRows="1" hiddenColumns="1" view="pageBreakPreview">
      <selection activeCell="B1" sqref="B1:G1"/>
      <rowBreaks count="1" manualBreakCount="1">
        <brk id="30" max="19" man="1"/>
      </rowBreaks>
      <pageMargins left="0.19685039370078741" right="0.19685039370078741" top="0.78740157480314965" bottom="0.19685039370078741" header="0.39370078740157483" footer="0.19685039370078741"/>
      <printOptions horizontalCentered="1"/>
      <pageSetup paperSize="9" scale="83" fitToHeight="2" orientation="landscape" r:id="rId1"/>
    </customSheetView>
  </customSheetViews>
  <mergeCells count="86">
    <mergeCell ref="P31:Q31"/>
    <mergeCell ref="Q12:R12"/>
    <mergeCell ref="Q24:R24"/>
    <mergeCell ref="Q21:R21"/>
    <mergeCell ref="Q26:R26"/>
    <mergeCell ref="Q17:R17"/>
    <mergeCell ref="Q18:R18"/>
    <mergeCell ref="Q25:R25"/>
    <mergeCell ref="Q19:R19"/>
    <mergeCell ref="Q20:R20"/>
    <mergeCell ref="Q27:R27"/>
    <mergeCell ref="Q22:R22"/>
    <mergeCell ref="Q23:R23"/>
    <mergeCell ref="Q13:R13"/>
    <mergeCell ref="Q14:R14"/>
    <mergeCell ref="Q15:R15"/>
    <mergeCell ref="C52:F52"/>
    <mergeCell ref="B46:B51"/>
    <mergeCell ref="B52:B57"/>
    <mergeCell ref="C46:F46"/>
    <mergeCell ref="Q57:R57"/>
    <mergeCell ref="Q48:R48"/>
    <mergeCell ref="Q49:R49"/>
    <mergeCell ref="Q54:R54"/>
    <mergeCell ref="Q50:R50"/>
    <mergeCell ref="Q55:R55"/>
    <mergeCell ref="Q53:R53"/>
    <mergeCell ref="Q47:R47"/>
    <mergeCell ref="Q51:R51"/>
    <mergeCell ref="Q52:R52"/>
    <mergeCell ref="Q46:R46"/>
    <mergeCell ref="Q16:R16"/>
    <mergeCell ref="Q56:R56"/>
    <mergeCell ref="Q37:R39"/>
    <mergeCell ref="N33:R33"/>
    <mergeCell ref="Q40:R40"/>
    <mergeCell ref="Q42:R42"/>
    <mergeCell ref="N34:R34"/>
    <mergeCell ref="N35:Q35"/>
    <mergeCell ref="Q45:R45"/>
    <mergeCell ref="Q41:R41"/>
    <mergeCell ref="Q43:R43"/>
    <mergeCell ref="Q44:R44"/>
    <mergeCell ref="P37:P39"/>
    <mergeCell ref="G37:O37"/>
    <mergeCell ref="L34:M34"/>
    <mergeCell ref="L35:M35"/>
    <mergeCell ref="Q10:R10"/>
    <mergeCell ref="Q11:R11"/>
    <mergeCell ref="E7:E9"/>
    <mergeCell ref="G7:O7"/>
    <mergeCell ref="P7:P9"/>
    <mergeCell ref="G8:G9"/>
    <mergeCell ref="C10:F10"/>
    <mergeCell ref="B3:H5"/>
    <mergeCell ref="B1:E1"/>
    <mergeCell ref="F7:F9"/>
    <mergeCell ref="N3:R3"/>
    <mergeCell ref="N4:R4"/>
    <mergeCell ref="N5:Q5"/>
    <mergeCell ref="L4:M4"/>
    <mergeCell ref="L5:M5"/>
    <mergeCell ref="Q7:R9"/>
    <mergeCell ref="P1:R1"/>
    <mergeCell ref="L3:M3"/>
    <mergeCell ref="B22:B27"/>
    <mergeCell ref="D37:D39"/>
    <mergeCell ref="G38:G39"/>
    <mergeCell ref="F37:F39"/>
    <mergeCell ref="C37:C39"/>
    <mergeCell ref="L33:M33"/>
    <mergeCell ref="C60:R60"/>
    <mergeCell ref="B16:B21"/>
    <mergeCell ref="D7:D9"/>
    <mergeCell ref="B10:B15"/>
    <mergeCell ref="B7:B9"/>
    <mergeCell ref="C7:C9"/>
    <mergeCell ref="B37:B39"/>
    <mergeCell ref="B31:E31"/>
    <mergeCell ref="C30:R30"/>
    <mergeCell ref="B40:B45"/>
    <mergeCell ref="C40:F40"/>
    <mergeCell ref="C22:F22"/>
    <mergeCell ref="E37:E39"/>
    <mergeCell ref="B33:H35"/>
    <mergeCell ref="C16:F16"/>
  </mergeCells>
  <phoneticPr fontId="4"/>
  <conditionalFormatting sqref="H11:O15 H17:O21 H23:O27 H41:O45 H47:O51 H53:O57 Q11:R15 Q17:R21 Q23:R27 Q41:R45 Q47:R51 Q53:R57">
    <cfRule type="expression" dxfId="167" priority="5" stopIfTrue="1">
      <formula>H11=""</formula>
    </cfRule>
  </conditionalFormatting>
  <conditionalFormatting sqref="H11:O15 H17:O21 H23:O27 H41:O45 H47:O51 H53:O57">
    <cfRule type="expression" dxfId="166" priority="3" stopIfTrue="1">
      <formula>H11&gt;10000</formula>
    </cfRule>
  </conditionalFormatting>
  <conditionalFormatting sqref="Q10 Q16 Q22 Q40 Q46 Q52 N3:R5 G10:O10 P10:P27 D11:G15 G16:O16 D17:G21 G22:O22 D23:G27 N33:R35 D41:G45 P41:P45 D47:G51 P47:P51 D53:G57 P53:P57">
    <cfRule type="expression" dxfId="164" priority="4" stopIfTrue="1">
      <formula>D3=""</formula>
    </cfRule>
  </conditionalFormatting>
  <conditionalFormatting sqref="Q10 Q16 Q22 Q40 Q46 Q52">
    <cfRule type="notContainsBlanks" dxfId="163" priority="1">
      <formula>LEN(TRIM(Q10))&gt;0</formula>
    </cfRule>
  </conditionalFormatting>
  <dataValidations count="1">
    <dataValidation type="list" allowBlank="1" showInputMessage="1" error="10,000円以下の金額を入力してください。" sqref="H53:O57 H11:O15 H17:O21 H23:O27 H41:O45 H47:O51" xr:uid="{00000000-0002-0000-0600-000000000000}">
      <formula1>$U11</formula1>
    </dataValidation>
  </dataValidations>
  <hyperlinks>
    <hyperlink ref="B1:E1" location="'2-1(表紙)'!D24" display="様式２－５" xr:uid="{00000000-0004-0000-0600-000000000000}"/>
  </hyperlinks>
  <printOptions horizontalCentered="1"/>
  <pageMargins left="0.19685039370078741" right="0.19685039370078741" top="0.78740157480314965" bottom="0.19685039370078741" header="0.39370078740157483" footer="0.19685039370078741"/>
  <pageSetup paperSize="9" scale="83" fitToHeight="2" orientation="landscape" r:id="rId2"/>
  <rowBreaks count="1" manualBreakCount="1">
    <brk id="30" max="19" man="1"/>
  </rowBreaks>
  <legacyDrawing r:id="rId3"/>
  <extLst>
    <ext xmlns:x14="http://schemas.microsoft.com/office/spreadsheetml/2009/9/main" uri="{78C0D931-6437-407d-A8EE-F0AAD7539E65}">
      <x14:conditionalFormattings>
        <x14:conditionalFormatting xmlns:xm="http://schemas.microsoft.com/office/excel/2006/main">
          <x14:cfRule type="expression" priority="2" id="{B1452582-77F7-4629-8F19-D793B5E01C62}">
            <xm:f>AND('2-1(表紙)'!$J$3="実績報告書（上期）",L11&lt;&gt;"")</xm:f>
            <x14:dxf>
              <font>
                <color theme="0"/>
              </font>
              <fill>
                <patternFill>
                  <bgColor rgb="FFFF0000"/>
                </patternFill>
              </fill>
            </x14:dxf>
          </x14:cfRule>
          <xm:sqref>L11:O15 L17:O21 L23:O27 L41:O45 L47:O51 L53:O57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sheetPr>
  <dimension ref="B1:T58"/>
  <sheetViews>
    <sheetView view="pageBreakPreview" zoomScale="85" zoomScaleNormal="75" zoomScaleSheetLayoutView="85" workbookViewId="0">
      <selection activeCell="R1" sqref="R1"/>
    </sheetView>
  </sheetViews>
  <sheetFormatPr defaultColWidth="9" defaultRowHeight="13.5" customHeight="1"/>
  <cols>
    <col min="1" max="1" width="2.6640625" customWidth="1"/>
    <col min="2" max="4" width="4.6640625" customWidth="1"/>
    <col min="5" max="5" width="21.21875" customWidth="1"/>
    <col min="6" max="14" width="10.6640625" customWidth="1"/>
    <col min="15" max="15" width="7" customWidth="1"/>
    <col min="16" max="16" width="20.6640625" customWidth="1"/>
    <col min="17" max="17" width="12.6640625" customWidth="1"/>
    <col min="18" max="18" width="60.6640625" style="59" customWidth="1"/>
    <col min="20" max="20" width="9" hidden="1" customWidth="1"/>
  </cols>
  <sheetData>
    <row r="1" spans="2:20" ht="20.100000000000001" customHeight="1">
      <c r="B1" s="600" t="s">
        <v>312</v>
      </c>
      <c r="C1" s="600"/>
      <c r="D1" s="600"/>
      <c r="E1" s="600"/>
      <c r="F1" t="str">
        <f>'2-1(表紙)'!D1</f>
        <v>R7緑</v>
      </c>
      <c r="H1" s="116"/>
      <c r="I1" s="256"/>
      <c r="J1" s="256"/>
      <c r="K1" s="256"/>
      <c r="L1" s="256"/>
      <c r="P1" s="614" t="str">
        <f>IF('2-1(表紙)'!$J$3="","提出区分",'2-1(表紙)'!$J$3)</f>
        <v>提出区分</v>
      </c>
      <c r="Q1" s="614"/>
    </row>
    <row r="2" spans="2:20" ht="20.100000000000001" customHeight="1">
      <c r="H2" s="183"/>
      <c r="I2" s="257"/>
      <c r="J2" s="257"/>
      <c r="K2" s="116"/>
      <c r="L2" s="116"/>
    </row>
    <row r="3" spans="2:20" ht="20.100000000000001" customHeight="1">
      <c r="B3" s="627" t="s">
        <v>332</v>
      </c>
      <c r="C3" s="627"/>
      <c r="D3" s="627"/>
      <c r="E3" s="627"/>
      <c r="F3" s="627"/>
      <c r="G3" s="627"/>
      <c r="H3" s="627"/>
      <c r="I3" s="627"/>
      <c r="J3" s="257"/>
      <c r="K3" s="507" t="s">
        <v>206</v>
      </c>
      <c r="L3" s="507"/>
      <c r="M3" s="516" t="str">
        <f>IF('2-1(表紙)'!$I$15="","",'2-1(表紙)'!$I$15)</f>
        <v/>
      </c>
      <c r="N3" s="517"/>
      <c r="O3" s="517"/>
      <c r="P3" s="517"/>
      <c r="Q3" s="518"/>
    </row>
    <row r="4" spans="2:20" ht="20.100000000000001" customHeight="1">
      <c r="B4" s="627"/>
      <c r="C4" s="627"/>
      <c r="D4" s="627"/>
      <c r="E4" s="627"/>
      <c r="F4" s="627"/>
      <c r="G4" s="627"/>
      <c r="H4" s="627"/>
      <c r="I4" s="627"/>
      <c r="K4" s="507" t="s">
        <v>207</v>
      </c>
      <c r="L4" s="507"/>
      <c r="M4" s="516" t="str">
        <f>IF('2-1(表紙)'!$J$15="","",'2-1(表紙)'!$J$15)</f>
        <v/>
      </c>
      <c r="N4" s="517"/>
      <c r="O4" s="517"/>
      <c r="P4" s="517"/>
      <c r="Q4" s="518"/>
    </row>
    <row r="5" spans="2:20" ht="20.100000000000001" customHeight="1">
      <c r="B5" s="627"/>
      <c r="C5" s="627"/>
      <c r="D5" s="627"/>
      <c r="E5" s="627"/>
      <c r="F5" s="627"/>
      <c r="G5" s="627"/>
      <c r="H5" s="627"/>
      <c r="I5" s="627"/>
      <c r="K5" s="507" t="s">
        <v>588</v>
      </c>
      <c r="L5" s="507"/>
      <c r="M5" s="516" t="str">
        <f>IF('2-1(表紙)'!$H$10="","",'2-1(表紙)'!$H$10)</f>
        <v/>
      </c>
      <c r="N5" s="517"/>
      <c r="O5" s="517"/>
      <c r="P5" s="517"/>
      <c r="Q5" s="225" t="str">
        <f>IF('2-1(表紙)'!$K$15="","",'2-1(表紙)'!$K$15)</f>
        <v/>
      </c>
    </row>
    <row r="6" spans="2:20" ht="20.100000000000001" customHeight="1">
      <c r="B6" s="130"/>
      <c r="C6" s="130"/>
      <c r="D6" s="130"/>
      <c r="E6" s="130"/>
      <c r="F6" s="130"/>
      <c r="G6" s="130"/>
      <c r="H6" s="130"/>
      <c r="I6" s="130"/>
      <c r="J6" s="130"/>
      <c r="K6" s="130"/>
      <c r="L6" s="130"/>
      <c r="M6" s="130"/>
      <c r="O6" s="85"/>
      <c r="P6" s="127"/>
    </row>
    <row r="7" spans="2:20" ht="20.100000000000001" customHeight="1">
      <c r="B7" s="529" t="s">
        <v>260</v>
      </c>
      <c r="C7" s="524" t="s">
        <v>216</v>
      </c>
      <c r="D7" s="524" t="s">
        <v>0</v>
      </c>
      <c r="E7" s="507" t="s">
        <v>1</v>
      </c>
      <c r="F7" s="507" t="s">
        <v>160</v>
      </c>
      <c r="G7" s="507"/>
      <c r="H7" s="507"/>
      <c r="I7" s="507"/>
      <c r="J7" s="507"/>
      <c r="K7" s="507"/>
      <c r="L7" s="507"/>
      <c r="M7" s="507"/>
      <c r="N7" s="507"/>
      <c r="O7" s="529" t="s">
        <v>158</v>
      </c>
      <c r="P7" s="507" t="s">
        <v>159</v>
      </c>
      <c r="Q7" s="507"/>
    </row>
    <row r="8" spans="2:20" ht="20.100000000000001" customHeight="1">
      <c r="B8" s="531"/>
      <c r="C8" s="524"/>
      <c r="D8" s="524"/>
      <c r="E8" s="507"/>
      <c r="F8" s="578" t="s">
        <v>229</v>
      </c>
      <c r="G8" s="105"/>
      <c r="H8" s="105"/>
      <c r="I8" s="105"/>
      <c r="J8" s="105"/>
      <c r="K8" s="105"/>
      <c r="L8" s="105"/>
      <c r="M8" s="105"/>
      <c r="N8" s="105"/>
      <c r="O8" s="531"/>
      <c r="P8" s="507"/>
      <c r="Q8" s="507"/>
    </row>
    <row r="9" spans="2:20" ht="65.099999999999994" customHeight="1" thickBot="1">
      <c r="B9" s="530"/>
      <c r="C9" s="525"/>
      <c r="D9" s="525"/>
      <c r="E9" s="526"/>
      <c r="F9" s="579"/>
      <c r="G9" s="30" t="s">
        <v>456</v>
      </c>
      <c r="H9" s="30" t="s">
        <v>254</v>
      </c>
      <c r="I9" s="30" t="s">
        <v>252</v>
      </c>
      <c r="J9" s="30" t="s">
        <v>253</v>
      </c>
      <c r="K9" s="30" t="s">
        <v>154</v>
      </c>
      <c r="L9" s="30" t="s">
        <v>155</v>
      </c>
      <c r="M9" s="30" t="s">
        <v>156</v>
      </c>
      <c r="N9" s="30" t="s">
        <v>157</v>
      </c>
      <c r="O9" s="530"/>
      <c r="P9" s="613"/>
      <c r="Q9" s="613"/>
      <c r="R9" s="335" t="s">
        <v>544</v>
      </c>
    </row>
    <row r="10" spans="2:20" ht="20.100000000000001" customHeight="1" thickTop="1" thickBot="1">
      <c r="B10" s="536" t="str">
        <f>'2-2(基本)'!B10</f>
        <v>ＴＲ</v>
      </c>
      <c r="C10" s="601" t="s">
        <v>545</v>
      </c>
      <c r="D10" s="602"/>
      <c r="E10" s="602"/>
      <c r="F10" s="445" t="str">
        <f t="shared" ref="F10:O10" si="0">IF((COUNTIF(F11:F15,"&gt;0")+COUNTIF(F44:F48,"&gt;0"))=0,"",SUM(F11:F15)+SUM(F44:F48))</f>
        <v/>
      </c>
      <c r="G10" s="445" t="str">
        <f t="shared" si="0"/>
        <v/>
      </c>
      <c r="H10" s="445" t="str">
        <f t="shared" si="0"/>
        <v/>
      </c>
      <c r="I10" s="445" t="str">
        <f t="shared" si="0"/>
        <v/>
      </c>
      <c r="J10" s="445" t="str">
        <f t="shared" si="0"/>
        <v/>
      </c>
      <c r="K10" s="445" t="str">
        <f t="shared" si="0"/>
        <v/>
      </c>
      <c r="L10" s="445" t="str">
        <f t="shared" si="0"/>
        <v/>
      </c>
      <c r="M10" s="445" t="str">
        <f t="shared" si="0"/>
        <v/>
      </c>
      <c r="N10" s="445" t="str">
        <f t="shared" si="0"/>
        <v/>
      </c>
      <c r="O10" s="438" t="str">
        <f t="shared" si="0"/>
        <v/>
      </c>
      <c r="P10" s="605" t="str">
        <f>IF(COUNT(S11:S15)&gt;0,"※欄外の留意メッセージを確認してください※","")</f>
        <v/>
      </c>
      <c r="Q10" s="605"/>
      <c r="R10" s="336"/>
      <c r="T10" s="324" t="s">
        <v>449</v>
      </c>
    </row>
    <row r="11" spans="2:20" ht="20.100000000000001" customHeight="1" thickTop="1">
      <c r="B11" s="536"/>
      <c r="C11" s="49">
        <v>1</v>
      </c>
      <c r="D11" s="74" t="str">
        <f>IF('2-2(基本)'!D10="","",'2-2(基本)'!D10)</f>
        <v/>
      </c>
      <c r="E11" s="79" t="str">
        <f>IF('2-2(基本)'!E10="","",'2-2(基本)'!E10)</f>
        <v/>
      </c>
      <c r="F11" s="88" t="str">
        <f>IF(OR(E11="",COUNTIF(G11:N11,"&gt;0")=0),"",SUM(G11:N11))</f>
        <v/>
      </c>
      <c r="G11" s="444"/>
      <c r="H11" s="444"/>
      <c r="I11" s="444"/>
      <c r="J11" s="444"/>
      <c r="K11" s="444"/>
      <c r="L11" s="444"/>
      <c r="M11" s="444"/>
      <c r="N11" s="444"/>
      <c r="O11" s="83" t="str">
        <f>IF(OR(E11="",COUNTIF(G11:N11,"&gt;0")=0),"",COUNTIF(G11:N11,"&gt;0"))</f>
        <v/>
      </c>
      <c r="P11" s="527"/>
      <c r="Q11" s="527"/>
      <c r="R11" s="337" t="str">
        <f>IF(AND($P$1="実績報告書（上期）",SUM(K11:N11)&gt;0),"上期実績時は10月以降に金額を入力しないでください","")</f>
        <v/>
      </c>
      <c r="S11" t="str">
        <f>IF(R11="上期実績時は10月以降に金額を入力しないでください",1,"")</f>
        <v/>
      </c>
      <c r="T11" s="322">
        <v>20000</v>
      </c>
    </row>
    <row r="12" spans="2:20" ht="20.100000000000001" customHeight="1">
      <c r="B12" s="536"/>
      <c r="C12" s="95">
        <v>2</v>
      </c>
      <c r="D12" s="129" t="str">
        <f>IF('2-2(基本)'!D11="","",'2-2(基本)'!D11)</f>
        <v/>
      </c>
      <c r="E12" s="94" t="str">
        <f>IF('2-2(基本)'!E11="","",'2-2(基本)'!E11)</f>
        <v/>
      </c>
      <c r="F12" s="97" t="str">
        <f>IF(OR(E12="",COUNTIF(G12:N12,"&gt;0")=0),"",SUM(G12:N12))</f>
        <v/>
      </c>
      <c r="G12" s="108"/>
      <c r="H12" s="108"/>
      <c r="I12" s="108"/>
      <c r="J12" s="108"/>
      <c r="K12" s="108"/>
      <c r="L12" s="108"/>
      <c r="M12" s="108"/>
      <c r="N12" s="108"/>
      <c r="O12" s="96" t="str">
        <f>IF(OR(E12="",COUNTIF(G12:N12,"&gt;0")=0),"",COUNTIF(G12:N12,"&gt;0"))</f>
        <v/>
      </c>
      <c r="P12" s="523"/>
      <c r="Q12" s="523"/>
      <c r="R12" s="337" t="str">
        <f>IF(AND($P$1="実績報告書（上期）",SUM(K12:N12)&gt;0),"上期実績時は10月以降に金額を入力しないでください","")</f>
        <v/>
      </c>
      <c r="S12" t="str">
        <f t="shared" ref="S12:S15" si="1">IF(R12="上期実績時は10月以降に金額を入力しないでください",1,"")</f>
        <v/>
      </c>
      <c r="T12" s="322">
        <f>T11</f>
        <v>20000</v>
      </c>
    </row>
    <row r="13" spans="2:20" ht="20.100000000000001" customHeight="1">
      <c r="B13" s="536"/>
      <c r="C13" s="95">
        <v>3</v>
      </c>
      <c r="D13" s="129" t="str">
        <f>IF('2-2(基本)'!D12="","",'2-2(基本)'!D12)</f>
        <v/>
      </c>
      <c r="E13" s="94" t="str">
        <f>IF('2-2(基本)'!E12="","",'2-2(基本)'!E12)</f>
        <v/>
      </c>
      <c r="F13" s="97" t="str">
        <f>IF(OR(E13="",COUNTIF(G13:N13,"&gt;0")=0),"",SUM(G13:N13))</f>
        <v/>
      </c>
      <c r="G13" s="108"/>
      <c r="H13" s="108"/>
      <c r="I13" s="108"/>
      <c r="J13" s="108"/>
      <c r="K13" s="108"/>
      <c r="L13" s="108"/>
      <c r="M13" s="108"/>
      <c r="N13" s="108"/>
      <c r="O13" s="96" t="str">
        <f>IF(OR(E13="",COUNTIF(G13:N13,"&gt;0")=0),"",COUNTIF(G13:N13,"&gt;0"))</f>
        <v/>
      </c>
      <c r="P13" s="523"/>
      <c r="Q13" s="523"/>
      <c r="R13" s="337" t="str">
        <f>IF(AND($P$1="実績報告書（上期）",SUM(K13:N13)&gt;0),"上期実績時は10月以降に金額を入力しないでください","")</f>
        <v/>
      </c>
      <c r="S13" t="str">
        <f t="shared" si="1"/>
        <v/>
      </c>
      <c r="T13" s="322">
        <f>T11</f>
        <v>20000</v>
      </c>
    </row>
    <row r="14" spans="2:20" ht="20.100000000000001" customHeight="1">
      <c r="B14" s="536"/>
      <c r="C14" s="95">
        <v>4</v>
      </c>
      <c r="D14" s="129" t="str">
        <f>IF('2-2(基本)'!D13="","",'2-2(基本)'!D13)</f>
        <v/>
      </c>
      <c r="E14" s="94" t="str">
        <f>IF('2-2(基本)'!E13="","",'2-2(基本)'!E13)</f>
        <v/>
      </c>
      <c r="F14" s="97" t="str">
        <f>IF(OR(E14="",COUNTIF(G14:N14,"&gt;0")=0),"",SUM(G14:N14))</f>
        <v/>
      </c>
      <c r="G14" s="108"/>
      <c r="H14" s="108"/>
      <c r="I14" s="108"/>
      <c r="J14" s="108"/>
      <c r="K14" s="108"/>
      <c r="L14" s="108"/>
      <c r="M14" s="108"/>
      <c r="N14" s="108"/>
      <c r="O14" s="96" t="str">
        <f>IF(OR(E14="",COUNTIF(G14:N14,"&gt;0")=0),"",COUNTIF(G14:N14,"&gt;0"))</f>
        <v/>
      </c>
      <c r="P14" s="523"/>
      <c r="Q14" s="523"/>
      <c r="R14" s="337" t="str">
        <f>IF(AND($P$1="実績報告書（上期）",SUM(K14:N14)&gt;0),"上期実績時は10月以降に金額を入力しないでください","")</f>
        <v/>
      </c>
      <c r="S14" t="str">
        <f t="shared" si="1"/>
        <v/>
      </c>
      <c r="T14" s="322">
        <f>T11</f>
        <v>20000</v>
      </c>
    </row>
    <row r="15" spans="2:20" ht="20.100000000000001" customHeight="1" thickBot="1">
      <c r="B15" s="536"/>
      <c r="C15" s="95">
        <v>5</v>
      </c>
      <c r="D15" s="129" t="str">
        <f>IF('2-2(基本)'!D14="","",'2-2(基本)'!D14)</f>
        <v/>
      </c>
      <c r="E15" s="94" t="str">
        <f>IF('2-2(基本)'!E14="","",'2-2(基本)'!E14)</f>
        <v/>
      </c>
      <c r="F15" s="97" t="str">
        <f>IF(OR(E15="",COUNTIF(G15:N15,"&gt;0")=0),"",SUM(G15:N15))</f>
        <v/>
      </c>
      <c r="G15" s="108"/>
      <c r="H15" s="108"/>
      <c r="I15" s="108"/>
      <c r="J15" s="108"/>
      <c r="K15" s="108"/>
      <c r="L15" s="108"/>
      <c r="M15" s="108"/>
      <c r="N15" s="108"/>
      <c r="O15" s="97" t="str">
        <f>IF(OR(E15="",COUNTIF(G15:N15,"&gt;0")=0),"",COUNTIF(G15:N15,"&gt;0"))</f>
        <v/>
      </c>
      <c r="P15" s="642"/>
      <c r="Q15" s="642"/>
      <c r="R15" s="337" t="str">
        <f>IF(AND($P$1="実績報告書（上期）",SUM(K15:N15)&gt;0),"上期実績時は10月以降に金額を入力しないでください","")</f>
        <v/>
      </c>
      <c r="S15" t="str">
        <f t="shared" si="1"/>
        <v/>
      </c>
      <c r="T15" s="323">
        <f>T11</f>
        <v>20000</v>
      </c>
    </row>
    <row r="16" spans="2:20" ht="20.100000000000001" customHeight="1" thickTop="1" thickBot="1">
      <c r="B16" s="631" t="s">
        <v>469</v>
      </c>
      <c r="C16" s="601" t="s">
        <v>153</v>
      </c>
      <c r="D16" s="602"/>
      <c r="E16" s="602"/>
      <c r="F16" s="445" t="str">
        <f t="shared" ref="F16:O16" si="2">IF((COUNTIF(F17:F21,"&gt;0")+COUNTIF(F50:F54,"&gt;0"))=0,"",SUM(F17:F21)+SUM(F50:F54))</f>
        <v/>
      </c>
      <c r="G16" s="445" t="str">
        <f t="shared" si="2"/>
        <v/>
      </c>
      <c r="H16" s="445" t="str">
        <f t="shared" si="2"/>
        <v/>
      </c>
      <c r="I16" s="445" t="str">
        <f t="shared" si="2"/>
        <v/>
      </c>
      <c r="J16" s="445" t="str">
        <f t="shared" si="2"/>
        <v/>
      </c>
      <c r="K16" s="445" t="str">
        <f t="shared" si="2"/>
        <v/>
      </c>
      <c r="L16" s="445" t="str">
        <f t="shared" si="2"/>
        <v/>
      </c>
      <c r="M16" s="445" t="str">
        <f t="shared" si="2"/>
        <v/>
      </c>
      <c r="N16" s="445" t="str">
        <f t="shared" si="2"/>
        <v/>
      </c>
      <c r="O16" s="445" t="str">
        <f t="shared" si="2"/>
        <v/>
      </c>
      <c r="P16" s="605" t="str">
        <f>IF(COUNT(S17:S21)&gt;0,"※欄外の留意メッセージを確認してください※","")</f>
        <v/>
      </c>
      <c r="Q16" s="605"/>
      <c r="R16" s="338"/>
    </row>
    <row r="17" spans="2:20" ht="20.100000000000001" customHeight="1" thickTop="1">
      <c r="B17" s="531"/>
      <c r="C17" s="49">
        <v>6</v>
      </c>
      <c r="D17" s="74" t="str">
        <f>IF('2-2(基本)'!D15="","",'2-2(基本)'!D15)</f>
        <v/>
      </c>
      <c r="E17" s="79" t="str">
        <f>IF('2-2(基本)'!E15="","",'2-2(基本)'!E15)</f>
        <v/>
      </c>
      <c r="F17" s="88" t="str">
        <f>IF(OR(E17="",COUNTIF(G17:N17,"&gt;0")=0),"",SUM(G17:N17))</f>
        <v/>
      </c>
      <c r="G17" s="444"/>
      <c r="H17" s="444"/>
      <c r="I17" s="444"/>
      <c r="J17" s="444"/>
      <c r="K17" s="444"/>
      <c r="L17" s="444"/>
      <c r="M17" s="444"/>
      <c r="N17" s="444"/>
      <c r="O17" s="88" t="str">
        <f>IF(OR(E17="",COUNTIF(G17:N17,"&gt;0")=0),"",COUNTIF(G17:N17,"&gt;0"))</f>
        <v/>
      </c>
      <c r="P17" s="527"/>
      <c r="Q17" s="527"/>
      <c r="R17" s="337" t="str">
        <f>IF(AND($P$1="実績報告書（上期）",SUM(K17:N17)&gt;0),"上期実績時は10月以降に金額を入力しないでください","")</f>
        <v/>
      </c>
      <c r="S17" t="str">
        <f t="shared" ref="S17:S21" si="3">IF(R17="上期実績時は10月以降に金額を入力しないでください",1,"")</f>
        <v/>
      </c>
      <c r="T17" s="331">
        <v>20000</v>
      </c>
    </row>
    <row r="18" spans="2:20" ht="20.100000000000001" customHeight="1">
      <c r="B18" s="531"/>
      <c r="C18" s="54">
        <v>7</v>
      </c>
      <c r="D18" s="39" t="str">
        <f>IF('2-2(基本)'!D16="","",'2-2(基本)'!D16)</f>
        <v/>
      </c>
      <c r="E18" s="81" t="str">
        <f>IF('2-2(基本)'!E16="","",'2-2(基本)'!E16)</f>
        <v/>
      </c>
      <c r="F18" s="89" t="str">
        <f>IF(OR(E18="",COUNTIF(G18:N18,"&gt;0")=0),"",SUM(G18:N18))</f>
        <v/>
      </c>
      <c r="G18" s="107"/>
      <c r="H18" s="107"/>
      <c r="I18" s="107"/>
      <c r="J18" s="107"/>
      <c r="K18" s="107"/>
      <c r="L18" s="107"/>
      <c r="M18" s="107"/>
      <c r="N18" s="107"/>
      <c r="O18" s="89" t="str">
        <f>IF(OR(E18="",COUNTIF(G18:N18,"&gt;0")=0),"",COUNTIF(G18:N18,"&gt;0"))</f>
        <v/>
      </c>
      <c r="P18" s="523"/>
      <c r="Q18" s="523"/>
      <c r="R18" s="337" t="str">
        <f>IF(AND($P$1="実績報告書（上期）",SUM(K18:N18)&gt;0),"上期実績時は10月以降に金額を入力しないでください","")</f>
        <v/>
      </c>
      <c r="S18" t="str">
        <f t="shared" si="3"/>
        <v/>
      </c>
      <c r="T18" s="322">
        <f>T17</f>
        <v>20000</v>
      </c>
    </row>
    <row r="19" spans="2:20" ht="20.100000000000001" customHeight="1">
      <c r="B19" s="531"/>
      <c r="C19" s="54">
        <v>8</v>
      </c>
      <c r="D19" s="39" t="str">
        <f>IF('2-2(基本)'!D17="","",'2-2(基本)'!D17)</f>
        <v/>
      </c>
      <c r="E19" s="81" t="str">
        <f>IF('2-2(基本)'!E17="","",'2-2(基本)'!E17)</f>
        <v/>
      </c>
      <c r="F19" s="89" t="str">
        <f>IF(OR(E19="",COUNTIF(G19:N19,"&gt;0")=0),"",SUM(G19:N19))</f>
        <v/>
      </c>
      <c r="G19" s="107"/>
      <c r="H19" s="107"/>
      <c r="I19" s="107"/>
      <c r="J19" s="107"/>
      <c r="K19" s="107"/>
      <c r="L19" s="107"/>
      <c r="M19" s="107"/>
      <c r="N19" s="107"/>
      <c r="O19" s="89" t="str">
        <f>IF(OR(E19="",COUNTIF(G19:N19,"&gt;0")=0),"",COUNTIF(G19:N19,"&gt;0"))</f>
        <v/>
      </c>
      <c r="P19" s="523"/>
      <c r="Q19" s="523"/>
      <c r="R19" s="337" t="str">
        <f>IF(AND($P$1="実績報告書（上期）",SUM(K19:N19)&gt;0),"上期実績時は10月以降に金額を入力しないでください","")</f>
        <v/>
      </c>
      <c r="S19" t="str">
        <f t="shared" si="3"/>
        <v/>
      </c>
      <c r="T19" s="322">
        <f>T17</f>
        <v>20000</v>
      </c>
    </row>
    <row r="20" spans="2:20" ht="20.100000000000001" customHeight="1">
      <c r="B20" s="531"/>
      <c r="C20" s="54">
        <v>9</v>
      </c>
      <c r="D20" s="39" t="str">
        <f>IF('2-2(基本)'!D18="","",'2-2(基本)'!D18)</f>
        <v/>
      </c>
      <c r="E20" s="81" t="str">
        <f>IF('2-2(基本)'!E18="","",'2-2(基本)'!E18)</f>
        <v/>
      </c>
      <c r="F20" s="89" t="str">
        <f>IF(OR(E20="",COUNTIF(G20:N20,"&gt;0")=0),"",SUM(G20:N20))</f>
        <v/>
      </c>
      <c r="G20" s="107"/>
      <c r="H20" s="107"/>
      <c r="I20" s="107"/>
      <c r="J20" s="107"/>
      <c r="K20" s="107"/>
      <c r="L20" s="107"/>
      <c r="M20" s="107"/>
      <c r="N20" s="107"/>
      <c r="O20" s="89" t="str">
        <f>IF(OR(E20="",COUNTIF(G20:N20,"&gt;0")=0),"",COUNTIF(G20:N20,"&gt;0"))</f>
        <v/>
      </c>
      <c r="P20" s="523"/>
      <c r="Q20" s="523"/>
      <c r="R20" s="337" t="str">
        <f>IF(AND($P$1="実績報告書（上期）",SUM(K20:N20)&gt;0),"上期実績時は10月以降に金額を入力しないでください","")</f>
        <v/>
      </c>
      <c r="S20" t="str">
        <f t="shared" si="3"/>
        <v/>
      </c>
      <c r="T20" s="322">
        <f>T17</f>
        <v>20000</v>
      </c>
    </row>
    <row r="21" spans="2:20" ht="20.100000000000001" customHeight="1" thickBot="1">
      <c r="B21" s="539"/>
      <c r="C21" s="54">
        <v>10</v>
      </c>
      <c r="D21" s="39" t="str">
        <f>IF('2-2(基本)'!D19="","",'2-2(基本)'!D19)</f>
        <v/>
      </c>
      <c r="E21" s="81" t="str">
        <f>IF('2-2(基本)'!E19="","",'2-2(基本)'!E19)</f>
        <v/>
      </c>
      <c r="F21" s="89" t="str">
        <f>IF(OR(E21="",COUNTIF(G21:N21,"&gt;0")=0),"",SUM(G21:N21))</f>
        <v/>
      </c>
      <c r="G21" s="107"/>
      <c r="H21" s="107"/>
      <c r="I21" s="107"/>
      <c r="J21" s="107"/>
      <c r="K21" s="107"/>
      <c r="L21" s="107"/>
      <c r="M21" s="107"/>
      <c r="N21" s="107"/>
      <c r="O21" s="89" t="str">
        <f>IF(OR(E21="",COUNTIF(G21:N21,"&gt;0")=0),"",COUNTIF(G21:N21,"&gt;0"))</f>
        <v/>
      </c>
      <c r="P21" s="523"/>
      <c r="Q21" s="523"/>
      <c r="R21" s="337" t="str">
        <f>IF(AND($P$1="実績報告書（上期）",SUM(K21:N21)&gt;0),"上期実績時は10月以降に金額を入力しないでください","")</f>
        <v/>
      </c>
      <c r="S21" t="str">
        <f t="shared" si="3"/>
        <v/>
      </c>
      <c r="T21" s="323">
        <f>T17</f>
        <v>20000</v>
      </c>
    </row>
    <row r="22" spans="2:20" ht="20.100000000000001" customHeight="1" thickTop="1">
      <c r="B22" s="41"/>
      <c r="C22" s="229" t="str">
        <f>"【助成月数】は、研修期間分（TR：最大3ヶ月／人、FW1：最大"&amp;リスト!$C$80&amp;"ヶ月／人）とし、雇用促進支援費単価は研修生1名あたり2万円／月を上限とする。"</f>
        <v>【助成月数】は、研修期間分（TR：最大3ヶ月／人、FW1：最大8ヶ月／人）とし、雇用促進支援費単価は研修生1名あたり2万円／月を上限とする。</v>
      </c>
      <c r="D22" s="110"/>
      <c r="E22" s="111"/>
      <c r="F22" s="26"/>
      <c r="G22" s="26"/>
      <c r="H22" s="26"/>
      <c r="I22" s="26"/>
      <c r="J22" s="26"/>
      <c r="K22" s="26"/>
      <c r="L22" s="26"/>
      <c r="M22" s="26"/>
      <c r="N22" s="26"/>
      <c r="O22" s="112"/>
      <c r="P22" s="51"/>
      <c r="Q22" s="51"/>
      <c r="R22" s="336"/>
    </row>
    <row r="23" spans="2:20" ht="20.100000000000001" customHeight="1">
      <c r="B23" s="507" t="s">
        <v>234</v>
      </c>
      <c r="C23" s="507"/>
      <c r="D23" s="507"/>
      <c r="E23" s="507"/>
      <c r="F23" s="507"/>
      <c r="G23" s="507"/>
      <c r="H23" s="507"/>
      <c r="I23" s="507"/>
      <c r="J23" s="507"/>
      <c r="K23" s="507"/>
      <c r="L23" s="507"/>
      <c r="M23" s="507"/>
      <c r="N23" s="507"/>
      <c r="O23" s="507"/>
      <c r="P23" s="507"/>
      <c r="Q23" s="507"/>
      <c r="R23" s="336"/>
    </row>
    <row r="24" spans="2:20" ht="20.100000000000001" customHeight="1">
      <c r="B24" s="540" t="s">
        <v>333</v>
      </c>
      <c r="C24" s="540" t="s">
        <v>461</v>
      </c>
      <c r="D24" s="507"/>
      <c r="E24" s="578"/>
      <c r="F24" s="578" t="s">
        <v>232</v>
      </c>
      <c r="G24" s="535"/>
      <c r="H24" s="535"/>
      <c r="I24" s="535"/>
      <c r="J24" s="535"/>
      <c r="K24" s="535"/>
      <c r="L24" s="535"/>
      <c r="M24" s="535"/>
      <c r="N24" s="535"/>
      <c r="O24" s="646" t="s">
        <v>233</v>
      </c>
      <c r="P24" s="507" t="s">
        <v>258</v>
      </c>
      <c r="Q24" s="507"/>
      <c r="R24" s="336"/>
    </row>
    <row r="25" spans="2:20" ht="37.5" customHeight="1" thickBot="1">
      <c r="B25" s="613"/>
      <c r="C25" s="613"/>
      <c r="D25" s="613"/>
      <c r="E25" s="579"/>
      <c r="F25" s="643"/>
      <c r="G25" s="308" t="s">
        <v>240</v>
      </c>
      <c r="H25" s="308" t="s">
        <v>239</v>
      </c>
      <c r="I25" s="308" t="s">
        <v>252</v>
      </c>
      <c r="J25" s="308" t="s">
        <v>253</v>
      </c>
      <c r="K25" s="308" t="s">
        <v>154</v>
      </c>
      <c r="L25" s="308" t="s">
        <v>155</v>
      </c>
      <c r="M25" s="308" t="s">
        <v>156</v>
      </c>
      <c r="N25" s="308" t="s">
        <v>157</v>
      </c>
      <c r="O25" s="647"/>
      <c r="P25" s="613"/>
      <c r="Q25" s="613"/>
      <c r="R25" s="431" t="str">
        <f>R9</f>
        <v>↓留意メッセージが表示される場合があります</v>
      </c>
    </row>
    <row r="26" spans="2:20" ht="20.100000000000001" customHeight="1" thickTop="1">
      <c r="B26" s="591" t="s">
        <v>474</v>
      </c>
      <c r="C26" s="625" t="s">
        <v>334</v>
      </c>
      <c r="D26" s="626"/>
      <c r="E26" s="626"/>
      <c r="F26" s="644" t="str">
        <f>IF(SUM(G26:N26)=0,"",SUM(G26:N26))</f>
        <v/>
      </c>
      <c r="G26" s="134" t="str">
        <f>IF(OR($C27="",G27=0),"",IF(G27&gt;$C27*20000,$C27*20000,G27))</f>
        <v/>
      </c>
      <c r="H26" s="134" t="str">
        <f t="shared" ref="H26:N26" si="4">IF(OR($C27="",H27=0),"",IF(H27&gt;$C27*20000,$C27*20000,H27))</f>
        <v/>
      </c>
      <c r="I26" s="134" t="str">
        <f t="shared" si="4"/>
        <v/>
      </c>
      <c r="J26" s="134" t="str">
        <f t="shared" si="4"/>
        <v/>
      </c>
      <c r="K26" s="134" t="str">
        <f t="shared" si="4"/>
        <v/>
      </c>
      <c r="L26" s="134" t="str">
        <f t="shared" si="4"/>
        <v/>
      </c>
      <c r="M26" s="134" t="str">
        <f t="shared" si="4"/>
        <v/>
      </c>
      <c r="N26" s="134" t="str">
        <f t="shared" si="4"/>
        <v/>
      </c>
      <c r="O26" s="135"/>
      <c r="P26" s="639" t="str">
        <f>IF(COUNT(S26:S27)&gt;0,"※欄外の留意メッセージを確認してください※","")</f>
        <v/>
      </c>
      <c r="Q26" s="640"/>
      <c r="R26" s="336" t="str">
        <f>IF(AND($P$1="実績報告書（上期）",SUM(K27:N27)&gt;0),"上期実績時は10月以降に金額を入力しないでください","")</f>
        <v/>
      </c>
      <c r="S26" t="str">
        <f>IF(R26="上期実績時は10月以降に金額を入力しないでください",1,"")</f>
        <v/>
      </c>
      <c r="T26" s="332" t="s">
        <v>517</v>
      </c>
    </row>
    <row r="27" spans="2:20" ht="20.100000000000001" customHeight="1" thickBot="1">
      <c r="B27" s="521"/>
      <c r="C27" s="636" t="str">
        <f>IF((COUNTIF('2-2(基本)'!$I$15:$I$19,"女")+COUNTIF('2-2(基本)'!$I$49:$I$53,"女"))=0,"",COUNTIF('2-2(基本)'!$I$15:$I$19,"女")+COUNTIF('2-2(基本)'!$I$49:$I$53,"女"))</f>
        <v/>
      </c>
      <c r="D27" s="637"/>
      <c r="E27" s="351"/>
      <c r="F27" s="645"/>
      <c r="G27" s="136"/>
      <c r="H27" s="136"/>
      <c r="I27" s="136"/>
      <c r="J27" s="136"/>
      <c r="K27" s="136"/>
      <c r="L27" s="136"/>
      <c r="M27" s="136"/>
      <c r="N27" s="136"/>
      <c r="O27" s="137" t="str">
        <f>IF(COUNTIF(G27:N27,"&gt;0")=0,"",COUNTIF(G27:N27,"&gt;0"))</f>
        <v/>
      </c>
      <c r="P27" s="528"/>
      <c r="Q27" s="528"/>
      <c r="R27" s="337" t="str">
        <f>IF(AND($F$26&lt;&gt;"",$P$27=""),"備考欄にリース・レンタルしたものを記載してください。","")</f>
        <v/>
      </c>
      <c r="S27" t="str">
        <f>IF(R27="備考欄にリース・レンタルしたものを記載してください。",1,"")</f>
        <v/>
      </c>
      <c r="T27" s="333">
        <f>IF(C27&lt;&gt;"",C27*20000,0)</f>
        <v>0</v>
      </c>
    </row>
    <row r="28" spans="2:20" ht="20.100000000000001" customHeight="1" thickTop="1" thickBot="1">
      <c r="B28" s="591" t="s">
        <v>475</v>
      </c>
      <c r="C28" s="625" t="s">
        <v>334</v>
      </c>
      <c r="D28" s="626"/>
      <c r="E28" s="626"/>
      <c r="F28" s="644" t="str">
        <f>IF(SUM(G28:N28)=0,"",SUM(G28:N28))</f>
        <v/>
      </c>
      <c r="G28" s="134" t="str">
        <f>IF(OR($C29="",G29=0),"",IF(G29&gt;$C29*20000,$C29*20000,G29))</f>
        <v/>
      </c>
      <c r="H28" s="134" t="str">
        <f t="shared" ref="H28:N28" si="5">IF(OR($C29="",H29=0),"",IF(H29&gt;$C29*20000,$C29*20000,H29))</f>
        <v/>
      </c>
      <c r="I28" s="134" t="str">
        <f t="shared" si="5"/>
        <v/>
      </c>
      <c r="J28" s="134" t="str">
        <f t="shared" si="5"/>
        <v/>
      </c>
      <c r="K28" s="134" t="str">
        <f t="shared" si="5"/>
        <v/>
      </c>
      <c r="L28" s="134" t="str">
        <f t="shared" si="5"/>
        <v/>
      </c>
      <c r="M28" s="134" t="str">
        <f t="shared" si="5"/>
        <v/>
      </c>
      <c r="N28" s="134" t="str">
        <f t="shared" si="5"/>
        <v/>
      </c>
      <c r="O28" s="135"/>
      <c r="P28" s="638" t="str">
        <f>IF(COUNT(S28:S29)&gt;0,"※欄外の留意メッセージを確認してください※","")</f>
        <v/>
      </c>
      <c r="Q28" s="638"/>
      <c r="R28" s="336" t="str">
        <f>IF(AND($P$1="実績報告書（上期）",SUM(K29:N29)&gt;0),"上期実績時は10月以降に金額を入力しないでください","")</f>
        <v/>
      </c>
      <c r="S28" t="str">
        <f>IF(R28="上期実績時は10月以降に金額を入力しないでください",1,"")</f>
        <v/>
      </c>
    </row>
    <row r="29" spans="2:20" ht="20.100000000000001" customHeight="1" thickTop="1" thickBot="1">
      <c r="B29" s="521"/>
      <c r="C29" s="636" t="str">
        <f>IF((COUNTIF('2-2(基本)'!$I$20:$I$24,"女")+COUNTIF('2-2(基本)'!$I$54:$I$58,"女"))=0,"",COUNTIF('2-2(基本)'!$I$20:$I$24,"女")+COUNTIF('2-2(基本)'!$I$54:$I$58,"女"))</f>
        <v/>
      </c>
      <c r="D29" s="637"/>
      <c r="E29" s="351"/>
      <c r="F29" s="645"/>
      <c r="G29" s="136"/>
      <c r="H29" s="136"/>
      <c r="I29" s="136"/>
      <c r="J29" s="136"/>
      <c r="K29" s="136"/>
      <c r="L29" s="136"/>
      <c r="M29" s="136"/>
      <c r="N29" s="136"/>
      <c r="O29" s="137" t="str">
        <f>IF(COUNTIF(G29:N29,"&gt;0")=0,"",COUNTIF(G29:N29,"&gt;0"))</f>
        <v/>
      </c>
      <c r="P29" s="528"/>
      <c r="Q29" s="528"/>
      <c r="R29" s="337" t="str">
        <f>IF(AND($F$28&lt;&gt;"",$P$29=""),"備考欄にリース・レンタルしたものを記載してください。","")</f>
        <v/>
      </c>
      <c r="S29" t="str">
        <f>IF(R29="備考欄にリース・レンタルしたものを記載してください。",1,"")</f>
        <v/>
      </c>
      <c r="T29" s="334">
        <f>IF(C29&lt;&gt;"",C29*20000,0)</f>
        <v>0</v>
      </c>
    </row>
    <row r="30" spans="2:20" ht="20.100000000000001" customHeight="1" thickTop="1" thickBot="1">
      <c r="B30" s="520" t="s">
        <v>476</v>
      </c>
      <c r="C30" s="625" t="s">
        <v>334</v>
      </c>
      <c r="D30" s="626"/>
      <c r="E30" s="626"/>
      <c r="F30" s="629" t="str">
        <f>IF(SUM(G30:N30)=0,"",SUM(G30:N30))</f>
        <v/>
      </c>
      <c r="G30" s="145" t="str">
        <f t="shared" ref="G30:N30" si="6">IF(OR($C31="",G31=0),"",IF(G31&gt;$C31*20000,$C31*20000,G31))</f>
        <v/>
      </c>
      <c r="H30" s="145" t="str">
        <f t="shared" si="6"/>
        <v/>
      </c>
      <c r="I30" s="145" t="str">
        <f t="shared" si="6"/>
        <v/>
      </c>
      <c r="J30" s="145" t="str">
        <f t="shared" si="6"/>
        <v/>
      </c>
      <c r="K30" s="145" t="str">
        <f t="shared" si="6"/>
        <v/>
      </c>
      <c r="L30" s="145" t="str">
        <f t="shared" si="6"/>
        <v/>
      </c>
      <c r="M30" s="145" t="str">
        <f t="shared" si="6"/>
        <v/>
      </c>
      <c r="N30" s="145" t="str">
        <f t="shared" si="6"/>
        <v/>
      </c>
      <c r="O30" s="109"/>
      <c r="P30" s="641" t="str">
        <f>IF(COUNT(S30:S31)&gt;0,"※欄外の留意メッセージを確認してください※","")</f>
        <v/>
      </c>
      <c r="Q30" s="641"/>
      <c r="R30" s="336" t="str">
        <f>IF(AND($P$1="実績報告書（上期）",SUM(K31:N31)&gt;0),"上期実績時は10月以降に金額を入力しないでください","")</f>
        <v/>
      </c>
      <c r="S30" t="str">
        <f>IF(R30="上期実績時は10月以降に金額を入力しないでください",1,"")</f>
        <v/>
      </c>
    </row>
    <row r="31" spans="2:20" ht="20.100000000000001" customHeight="1" thickTop="1" thickBot="1">
      <c r="B31" s="548"/>
      <c r="C31" s="508" t="str">
        <f>IF((COUNTIF('2-2(基本)'!$I$25:$I$29,"女")+COUNTIF('2-2(基本)'!$I$59:$I$63,"女"))=0,"",COUNTIF('2-2(基本)'!$I$25:$I$29,"女")+COUNTIF('2-2(基本)'!$I$59:$I$63,"女"))</f>
        <v/>
      </c>
      <c r="D31" s="538"/>
      <c r="E31" s="132"/>
      <c r="F31" s="630"/>
      <c r="G31" s="115"/>
      <c r="H31" s="115"/>
      <c r="I31" s="115"/>
      <c r="J31" s="115"/>
      <c r="K31" s="115"/>
      <c r="L31" s="115"/>
      <c r="M31" s="115"/>
      <c r="N31" s="115"/>
      <c r="O31" s="106" t="str">
        <f>IF(COUNTIF(G31:N31,"&gt;0")=0,"",COUNTIF(G31:N31,"&gt;0"))</f>
        <v/>
      </c>
      <c r="P31" s="523"/>
      <c r="Q31" s="523"/>
      <c r="R31" s="337" t="str">
        <f>IF(AND($F$30&lt;&gt;"",$P$31=""),"備考欄にリース・レンタルしたものを記載してください。","")</f>
        <v/>
      </c>
      <c r="S31" t="str">
        <f>IF(R31="備考欄にリース・レンタルしたものを記載してください。",1,"")</f>
        <v/>
      </c>
      <c r="T31" s="334">
        <f>IF(C31&lt;&gt;"",C31*20000,0)</f>
        <v>0</v>
      </c>
    </row>
    <row r="32" spans="2:20" ht="20.100000000000001" customHeight="1" thickTop="1">
      <c r="B32" s="228" t="s">
        <v>459</v>
      </c>
      <c r="C32" s="116" t="str">
        <f>"【助成月数】は、研修期間分（最大"&amp;リスト!$C$80&amp;"ヶ月／人）とし、研修環境整備費単価は女性研修生1名あたり2万円／月を上限とする。"</f>
        <v>【助成月数】は、研修期間分（最大8ヶ月／人）とし、研修環境整備費単価は女性研修生1名あたり2万円／月を上限とする。</v>
      </c>
      <c r="D32" s="113"/>
      <c r="E32" s="113"/>
      <c r="F32" s="27"/>
      <c r="G32" s="27"/>
      <c r="H32" s="27"/>
      <c r="I32" s="27"/>
      <c r="J32" s="27"/>
      <c r="K32" s="27"/>
      <c r="L32" s="27"/>
      <c r="M32" s="27"/>
      <c r="N32" s="27"/>
      <c r="O32" s="114" t="str">
        <f>IF(OR(E32="",COUNTIF(G32:N32,"&gt;0")=0),"",IF(COUNTIF(G32:N32,"&gt;0")&lt;=10,COUNTIF(G32:N32,"&gt;0"),"×"))</f>
        <v/>
      </c>
      <c r="P32" s="51"/>
      <c r="Q32" s="51"/>
      <c r="R32" s="336"/>
    </row>
    <row r="33" spans="2:20" ht="20.100000000000001" customHeight="1">
      <c r="B33" s="228" t="s">
        <v>460</v>
      </c>
      <c r="C33" t="s">
        <v>747</v>
      </c>
      <c r="Q33" s="51"/>
      <c r="R33" s="336"/>
    </row>
    <row r="34" spans="2:20" ht="20.100000000000001" hidden="1" customHeight="1">
      <c r="B34" s="507" t="s">
        <v>312</v>
      </c>
      <c r="C34" s="507"/>
      <c r="D34" s="507"/>
      <c r="E34" s="507"/>
      <c r="F34" t="str">
        <f>F1</f>
        <v>R7緑</v>
      </c>
      <c r="P34" s="37" t="str">
        <f>IF('2-1(表紙)'!$J$3="","提出区分",'2-1(表紙)'!$J$3)</f>
        <v>提出区分</v>
      </c>
      <c r="R34" s="336"/>
    </row>
    <row r="35" spans="2:20" ht="20.100000000000001" hidden="1" customHeight="1">
      <c r="R35" s="336"/>
    </row>
    <row r="36" spans="2:20" ht="20.100000000000001" hidden="1" customHeight="1">
      <c r="B36" s="627" t="s">
        <v>342</v>
      </c>
      <c r="C36" s="627"/>
      <c r="D36" s="627"/>
      <c r="E36" s="627"/>
      <c r="F36" s="627"/>
      <c r="G36" s="627"/>
      <c r="H36" s="627"/>
      <c r="I36" s="627"/>
      <c r="K36" s="507" t="s">
        <v>206</v>
      </c>
      <c r="L36" s="507"/>
      <c r="M36" s="516" t="str">
        <f>IF('2-1(表紙)'!$I$15="","",'2-1(表紙)'!$I$15)</f>
        <v/>
      </c>
      <c r="N36" s="517"/>
      <c r="O36" s="517"/>
      <c r="P36" s="517"/>
      <c r="Q36" s="518"/>
      <c r="R36" s="336"/>
    </row>
    <row r="37" spans="2:20" ht="20.100000000000001" hidden="1" customHeight="1">
      <c r="B37" s="627"/>
      <c r="C37" s="627"/>
      <c r="D37" s="627"/>
      <c r="E37" s="627"/>
      <c r="F37" s="627"/>
      <c r="G37" s="627"/>
      <c r="H37" s="627"/>
      <c r="I37" s="627"/>
      <c r="K37" s="507" t="s">
        <v>207</v>
      </c>
      <c r="L37" s="507"/>
      <c r="M37" s="516" t="str">
        <f>IF('2-1(表紙)'!$J$15="","",'2-1(表紙)'!$J$15)</f>
        <v/>
      </c>
      <c r="N37" s="517"/>
      <c r="O37" s="517"/>
      <c r="P37" s="517"/>
      <c r="Q37" s="518"/>
      <c r="R37" s="336"/>
    </row>
    <row r="38" spans="2:20" ht="20.100000000000001" hidden="1" customHeight="1">
      <c r="B38" s="627"/>
      <c r="C38" s="627"/>
      <c r="D38" s="627"/>
      <c r="E38" s="627"/>
      <c r="F38" s="627"/>
      <c r="G38" s="627"/>
      <c r="H38" s="627"/>
      <c r="I38" s="627"/>
      <c r="K38" s="507" t="s">
        <v>588</v>
      </c>
      <c r="L38" s="507"/>
      <c r="M38" s="516" t="str">
        <f>IF('2-1(表紙)'!$H$10="","",'2-1(表紙)'!$H$10)</f>
        <v/>
      </c>
      <c r="N38" s="517"/>
      <c r="O38" s="517"/>
      <c r="P38" s="517"/>
      <c r="Q38" s="225" t="str">
        <f>IF('2-1(表紙)'!$K$15="","",'2-1(表紙)'!$K$15)</f>
        <v/>
      </c>
      <c r="R38" s="336"/>
    </row>
    <row r="39" spans="2:20" ht="20.100000000000001" hidden="1" customHeight="1">
      <c r="B39" s="628"/>
      <c r="C39" s="628"/>
      <c r="D39" s="628"/>
      <c r="E39" s="628"/>
      <c r="F39" s="628"/>
      <c r="G39" s="628"/>
      <c r="H39" s="628"/>
      <c r="I39" s="628"/>
      <c r="J39" s="628"/>
      <c r="K39" s="628"/>
      <c r="L39" s="628"/>
      <c r="M39" s="628"/>
      <c r="O39" s="85"/>
      <c r="P39" s="127"/>
      <c r="R39" s="336"/>
    </row>
    <row r="40" spans="2:20" ht="20.100000000000001" hidden="1" customHeight="1">
      <c r="B40" s="529" t="s">
        <v>260</v>
      </c>
      <c r="C40" s="524" t="s">
        <v>216</v>
      </c>
      <c r="D40" s="524" t="s">
        <v>0</v>
      </c>
      <c r="E40" s="507" t="s">
        <v>1</v>
      </c>
      <c r="F40" s="507" t="s">
        <v>160</v>
      </c>
      <c r="G40" s="507"/>
      <c r="H40" s="507"/>
      <c r="I40" s="507"/>
      <c r="J40" s="507"/>
      <c r="K40" s="507"/>
      <c r="L40" s="507"/>
      <c r="M40" s="507"/>
      <c r="N40" s="507"/>
      <c r="O40" s="529" t="s">
        <v>158</v>
      </c>
      <c r="P40" s="507" t="s">
        <v>159</v>
      </c>
      <c r="Q40" s="507"/>
      <c r="R40" s="336"/>
    </row>
    <row r="41" spans="2:20" ht="20.100000000000001" hidden="1" customHeight="1">
      <c r="B41" s="531"/>
      <c r="C41" s="524"/>
      <c r="D41" s="524"/>
      <c r="E41" s="507"/>
      <c r="F41" s="578" t="s">
        <v>229</v>
      </c>
      <c r="G41" s="105"/>
      <c r="H41" s="105"/>
      <c r="I41" s="105"/>
      <c r="J41" s="105"/>
      <c r="K41" s="105"/>
      <c r="L41" s="105"/>
      <c r="M41" s="105"/>
      <c r="N41" s="105"/>
      <c r="O41" s="531"/>
      <c r="P41" s="507"/>
      <c r="Q41" s="507"/>
      <c r="R41" s="336"/>
    </row>
    <row r="42" spans="2:20" ht="65.099999999999994" hidden="1" customHeight="1" thickBot="1">
      <c r="B42" s="530"/>
      <c r="C42" s="525"/>
      <c r="D42" s="525"/>
      <c r="E42" s="526"/>
      <c r="F42" s="579"/>
      <c r="G42" s="30" t="s">
        <v>456</v>
      </c>
      <c r="H42" s="30" t="s">
        <v>254</v>
      </c>
      <c r="I42" s="30" t="s">
        <v>252</v>
      </c>
      <c r="J42" s="30" t="s">
        <v>253</v>
      </c>
      <c r="K42" s="30" t="s">
        <v>154</v>
      </c>
      <c r="L42" s="30" t="s">
        <v>155</v>
      </c>
      <c r="M42" s="30" t="s">
        <v>156</v>
      </c>
      <c r="N42" s="30" t="s">
        <v>157</v>
      </c>
      <c r="O42" s="530"/>
      <c r="P42" s="526"/>
      <c r="Q42" s="526"/>
      <c r="R42" s="335" t="str">
        <f>R9</f>
        <v>↓留意メッセージが表示される場合があります</v>
      </c>
    </row>
    <row r="43" spans="2:20" ht="20.100000000000001" hidden="1" customHeight="1" thickTop="1" thickBot="1">
      <c r="B43" s="633" t="str">
        <f>'2-2(基本)'!B10</f>
        <v>ＴＲ</v>
      </c>
      <c r="C43" s="585"/>
      <c r="D43" s="586"/>
      <c r="E43" s="587"/>
      <c r="F43" s="446"/>
      <c r="G43" s="446"/>
      <c r="H43" s="446"/>
      <c r="I43" s="446"/>
      <c r="J43" s="446"/>
      <c r="K43" s="446"/>
      <c r="L43" s="446"/>
      <c r="M43" s="446"/>
      <c r="N43" s="446"/>
      <c r="O43" s="443"/>
      <c r="P43" s="634" t="str">
        <f>IF(COUNT(S44:S48)&gt;0,"※欄外の留意メッセージを確認してください※","")</f>
        <v/>
      </c>
      <c r="Q43" s="635"/>
      <c r="R43" s="336"/>
    </row>
    <row r="44" spans="2:20" ht="20.100000000000001" hidden="1" customHeight="1" thickTop="1">
      <c r="B44" s="536"/>
      <c r="C44" s="49">
        <v>11</v>
      </c>
      <c r="D44" s="74" t="str">
        <f>IF('2-2(基本)'!D44="","",'2-2(基本)'!D44)</f>
        <v/>
      </c>
      <c r="E44" s="79" t="str">
        <f>IF('2-2(基本)'!E44="","",'2-2(基本)'!E44)</f>
        <v/>
      </c>
      <c r="F44" s="88" t="str">
        <f>IF(OR(E44="",COUNTIF(G44:N44,"&gt;0")=0),"",SUM(G44:N44))</f>
        <v/>
      </c>
      <c r="G44" s="444"/>
      <c r="H44" s="444"/>
      <c r="I44" s="444"/>
      <c r="J44" s="444"/>
      <c r="K44" s="444"/>
      <c r="L44" s="444"/>
      <c r="M44" s="444"/>
      <c r="N44" s="444"/>
      <c r="O44" s="83" t="str">
        <f>IF(OR(E44="",COUNTIF(G44:N44,"&gt;0")=0),"",COUNTIF(G44:N44,"&gt;0"))</f>
        <v/>
      </c>
      <c r="P44" s="621"/>
      <c r="Q44" s="622"/>
      <c r="R44" s="337" t="str">
        <f>IF(AND($P$1="実績報告書（上期）",SUM(K44:N44)&gt;0),"上期実績時は10月以降に金額を入力しないでください","")</f>
        <v/>
      </c>
      <c r="S44" t="str">
        <f t="shared" ref="S44:S48" si="7">IF(R44="上期実績時は10月以降に金額を入力しないでください",1,"")</f>
        <v/>
      </c>
      <c r="T44" s="331">
        <v>20000</v>
      </c>
    </row>
    <row r="45" spans="2:20" ht="20.100000000000001" hidden="1" customHeight="1">
      <c r="B45" s="536"/>
      <c r="C45" s="95">
        <v>12</v>
      </c>
      <c r="D45" s="129" t="str">
        <f>IF('2-2(基本)'!D45="","",'2-2(基本)'!D45)</f>
        <v/>
      </c>
      <c r="E45" s="94" t="str">
        <f>IF('2-2(基本)'!E45="","",'2-2(基本)'!E45)</f>
        <v/>
      </c>
      <c r="F45" s="97" t="str">
        <f>IF(OR(E45="",COUNTIF(G45:N45,"&gt;0")=0),"",SUM(G45:N45))</f>
        <v/>
      </c>
      <c r="G45" s="108"/>
      <c r="H45" s="108"/>
      <c r="I45" s="108"/>
      <c r="J45" s="108"/>
      <c r="K45" s="108"/>
      <c r="L45" s="108"/>
      <c r="M45" s="108"/>
      <c r="N45" s="108"/>
      <c r="O45" s="96" t="str">
        <f>IF(OR(E45="",COUNTIF(G45:N45,"&gt;0")=0),"",COUNTIF(G45:N45,"&gt;0"))</f>
        <v/>
      </c>
      <c r="P45" s="615"/>
      <c r="Q45" s="616"/>
      <c r="R45" s="337" t="str">
        <f>IF(AND($P$1="実績報告書（上期）",SUM(K45:N45)&gt;0),"上期実績時は10月以降に金額を入力しないでください","")</f>
        <v/>
      </c>
      <c r="S45" t="str">
        <f t="shared" si="7"/>
        <v/>
      </c>
      <c r="T45" s="322">
        <f>T44</f>
        <v>20000</v>
      </c>
    </row>
    <row r="46" spans="2:20" ht="20.100000000000001" hidden="1" customHeight="1">
      <c r="B46" s="536"/>
      <c r="C46" s="95">
        <v>13</v>
      </c>
      <c r="D46" s="129" t="str">
        <f>IF('2-2(基本)'!D46="","",'2-2(基本)'!D46)</f>
        <v/>
      </c>
      <c r="E46" s="94" t="str">
        <f>IF('2-2(基本)'!E46="","",'2-2(基本)'!E46)</f>
        <v/>
      </c>
      <c r="F46" s="97" t="str">
        <f>IF(OR(E46="",COUNTIF(G46:N46,"&gt;0")=0),"",SUM(G46:N46))</f>
        <v/>
      </c>
      <c r="G46" s="108"/>
      <c r="H46" s="108"/>
      <c r="I46" s="108"/>
      <c r="J46" s="108"/>
      <c r="K46" s="108"/>
      <c r="L46" s="108"/>
      <c r="M46" s="108"/>
      <c r="N46" s="108"/>
      <c r="O46" s="96" t="str">
        <f>IF(OR(E46="",COUNTIF(G46:N46,"&gt;0")=0),"",COUNTIF(G46:N46,"&gt;0"))</f>
        <v/>
      </c>
      <c r="P46" s="615"/>
      <c r="Q46" s="616"/>
      <c r="R46" s="337" t="str">
        <f>IF(AND($P$1="実績報告書（上期）",SUM(K46:N46)&gt;0),"上期実績時は10月以降に金額を入力しないでください","")</f>
        <v/>
      </c>
      <c r="S46" t="str">
        <f t="shared" si="7"/>
        <v/>
      </c>
      <c r="T46" s="322">
        <f>T44</f>
        <v>20000</v>
      </c>
    </row>
    <row r="47" spans="2:20" ht="20.100000000000001" hidden="1" customHeight="1">
      <c r="B47" s="536"/>
      <c r="C47" s="95">
        <v>14</v>
      </c>
      <c r="D47" s="129" t="str">
        <f>IF('2-2(基本)'!D47="","",'2-2(基本)'!D47)</f>
        <v/>
      </c>
      <c r="E47" s="94" t="str">
        <f>IF('2-2(基本)'!E47="","",'2-2(基本)'!E47)</f>
        <v/>
      </c>
      <c r="F47" s="97" t="str">
        <f>IF(OR(E47="",COUNTIF(G47:N47,"&gt;0")=0),"",SUM(G47:N47))</f>
        <v/>
      </c>
      <c r="G47" s="108"/>
      <c r="H47" s="108"/>
      <c r="I47" s="108"/>
      <c r="J47" s="108"/>
      <c r="K47" s="108"/>
      <c r="L47" s="108"/>
      <c r="M47" s="108"/>
      <c r="N47" s="108"/>
      <c r="O47" s="96" t="str">
        <f>IF(OR(E47="",COUNTIF(G47:N47,"&gt;0")=0),"",COUNTIF(G47:N47,"&gt;0"))</f>
        <v/>
      </c>
      <c r="P47" s="615"/>
      <c r="Q47" s="616"/>
      <c r="R47" s="337" t="str">
        <f>IF(AND($P$1="実績報告書（上期）",SUM(K47:N47)&gt;0),"上期実績時は10月以降に金額を入力しないでください","")</f>
        <v/>
      </c>
      <c r="S47" t="str">
        <f t="shared" si="7"/>
        <v/>
      </c>
      <c r="T47" s="322">
        <f>T44</f>
        <v>20000</v>
      </c>
    </row>
    <row r="48" spans="2:20" ht="20.100000000000001" hidden="1" customHeight="1" thickBot="1">
      <c r="B48" s="537"/>
      <c r="C48" s="52">
        <v>15</v>
      </c>
      <c r="D48" s="75" t="str">
        <f>IF('2-2(基本)'!D48="","",'2-2(基本)'!D48)</f>
        <v/>
      </c>
      <c r="E48" s="80" t="str">
        <f>IF('2-2(基本)'!E48="","",'2-2(基本)'!E48)</f>
        <v/>
      </c>
      <c r="F48" s="87" t="str">
        <f>IF(OR(E48="",COUNTIF(G48:N48,"&gt;0")=0),"",SUM(G48:N48))</f>
        <v/>
      </c>
      <c r="G48" s="126"/>
      <c r="H48" s="126"/>
      <c r="I48" s="126"/>
      <c r="J48" s="126"/>
      <c r="K48" s="126"/>
      <c r="L48" s="126"/>
      <c r="M48" s="126"/>
      <c r="N48" s="126"/>
      <c r="O48" s="87" t="str">
        <f>IF(OR(E48="",COUNTIF(G48:N48,"&gt;0")=0),"",COUNTIF(G48:N48,"&gt;0"))</f>
        <v/>
      </c>
      <c r="P48" s="619"/>
      <c r="Q48" s="620"/>
      <c r="R48" s="337" t="str">
        <f>IF(AND($P$1="実績報告書（上期）",SUM(K48:N48)&gt;0),"上期実績時は10月以降に金額を入力しないでください","")</f>
        <v/>
      </c>
      <c r="S48" t="str">
        <f t="shared" si="7"/>
        <v/>
      </c>
      <c r="T48" s="323">
        <f>T44</f>
        <v>20000</v>
      </c>
    </row>
    <row r="49" spans="2:20" ht="20.100000000000001" hidden="1" customHeight="1" thickTop="1" thickBot="1">
      <c r="B49" s="631" t="s">
        <v>469</v>
      </c>
      <c r="C49" s="632"/>
      <c r="D49" s="632"/>
      <c r="E49" s="632"/>
      <c r="F49" s="446"/>
      <c r="G49" s="446"/>
      <c r="H49" s="446"/>
      <c r="I49" s="446"/>
      <c r="J49" s="446"/>
      <c r="K49" s="446"/>
      <c r="L49" s="446"/>
      <c r="M49" s="446"/>
      <c r="N49" s="446"/>
      <c r="O49" s="446"/>
      <c r="P49" s="634" t="str">
        <f>IF(COUNT(S50:S54)&gt;0,"※欄外の留意メッセージを確認してください※","")</f>
        <v/>
      </c>
      <c r="Q49" s="635"/>
      <c r="R49" s="336"/>
    </row>
    <row r="50" spans="2:20" ht="20.100000000000001" hidden="1" customHeight="1" thickTop="1">
      <c r="B50" s="531"/>
      <c r="C50" s="49">
        <v>16</v>
      </c>
      <c r="D50" s="74" t="str">
        <f>IF('2-2(基本)'!D49="","",'2-2(基本)'!D49)</f>
        <v/>
      </c>
      <c r="E50" s="79" t="str">
        <f>IF('2-2(基本)'!E49="","",'2-2(基本)'!E49)</f>
        <v/>
      </c>
      <c r="F50" s="88" t="str">
        <f>IF(OR(E50="",COUNTIF(G50:N50,"&gt;0")=0),"",SUM(G50:N50))</f>
        <v/>
      </c>
      <c r="G50" s="444"/>
      <c r="H50" s="444"/>
      <c r="I50" s="444"/>
      <c r="J50" s="444"/>
      <c r="K50" s="444"/>
      <c r="L50" s="444"/>
      <c r="M50" s="444"/>
      <c r="N50" s="444"/>
      <c r="O50" s="88" t="str">
        <f>IF(OR(E50="",COUNTIF(G50:N50,"&gt;0")=0),"",COUNTIF(G50:N50,"&gt;0"))</f>
        <v/>
      </c>
      <c r="P50" s="621"/>
      <c r="Q50" s="622"/>
      <c r="R50" s="337" t="str">
        <f>IF(AND($P$1="実績報告書（上期）",SUM(K50:N50)&gt;0),"上期実績時は10月以降に金額を入力しないでください","")</f>
        <v/>
      </c>
      <c r="S50" t="str">
        <f t="shared" ref="S50:S54" si="8">IF(R50="上期実績時は10月以降に金額を入力しないでください",1,"")</f>
        <v/>
      </c>
      <c r="T50" s="331">
        <v>20000</v>
      </c>
    </row>
    <row r="51" spans="2:20" ht="20.100000000000001" hidden="1" customHeight="1">
      <c r="B51" s="531"/>
      <c r="C51" s="54">
        <v>17</v>
      </c>
      <c r="D51" s="39" t="str">
        <f>IF('2-2(基本)'!D50="","",'2-2(基本)'!D50)</f>
        <v/>
      </c>
      <c r="E51" s="81" t="str">
        <f>IF('2-2(基本)'!E50="","",'2-2(基本)'!E50)</f>
        <v/>
      </c>
      <c r="F51" s="89" t="str">
        <f>IF(OR(E51="",COUNTIF(G51:N51,"&gt;0")=0),"",SUM(G51:N51))</f>
        <v/>
      </c>
      <c r="G51" s="107"/>
      <c r="H51" s="107"/>
      <c r="I51" s="107"/>
      <c r="J51" s="107"/>
      <c r="K51" s="107"/>
      <c r="L51" s="107"/>
      <c r="M51" s="107"/>
      <c r="N51" s="107"/>
      <c r="O51" s="89" t="str">
        <f>IF(OR(E51="",COUNTIF(G51:N51,"&gt;0")=0),"",COUNTIF(G51:N51,"&gt;0"))</f>
        <v/>
      </c>
      <c r="P51" s="615"/>
      <c r="Q51" s="616"/>
      <c r="R51" s="337" t="str">
        <f>IF(AND($P$1="実績報告書（上期）",SUM(K51:N51)&gt;0),"上期実績時は10月以降に金額を入力しないでください","")</f>
        <v/>
      </c>
      <c r="S51" t="str">
        <f t="shared" si="8"/>
        <v/>
      </c>
      <c r="T51" s="322">
        <f>T50</f>
        <v>20000</v>
      </c>
    </row>
    <row r="52" spans="2:20" ht="20.100000000000001" hidden="1" customHeight="1">
      <c r="B52" s="531"/>
      <c r="C52" s="54">
        <v>18</v>
      </c>
      <c r="D52" s="39" t="str">
        <f>IF('2-2(基本)'!D51="","",'2-2(基本)'!D51)</f>
        <v/>
      </c>
      <c r="E52" s="81" t="str">
        <f>IF('2-2(基本)'!E51="","",'2-2(基本)'!E51)</f>
        <v/>
      </c>
      <c r="F52" s="89" t="str">
        <f>IF(OR(E52="",COUNTIF(G52:N52,"&gt;0")=0),"",SUM(G52:N52))</f>
        <v/>
      </c>
      <c r="G52" s="107"/>
      <c r="H52" s="107"/>
      <c r="I52" s="107"/>
      <c r="J52" s="107"/>
      <c r="K52" s="107"/>
      <c r="L52" s="107"/>
      <c r="M52" s="107"/>
      <c r="N52" s="107"/>
      <c r="O52" s="89" t="str">
        <f>IF(OR(E52="",COUNTIF(G52:N52,"&gt;0")=0),"",COUNTIF(G52:N52,"&gt;0"))</f>
        <v/>
      </c>
      <c r="P52" s="615"/>
      <c r="Q52" s="616"/>
      <c r="R52" s="337" t="str">
        <f>IF(AND($P$1="実績報告書（上期）",SUM(K52:N52)&gt;0),"上期実績時は10月以降に金額を入力しないでください","")</f>
        <v/>
      </c>
      <c r="S52" t="str">
        <f t="shared" si="8"/>
        <v/>
      </c>
      <c r="T52" s="322">
        <f>T50</f>
        <v>20000</v>
      </c>
    </row>
    <row r="53" spans="2:20" ht="20.100000000000001" hidden="1" customHeight="1">
      <c r="B53" s="531"/>
      <c r="C53" s="54">
        <v>19</v>
      </c>
      <c r="D53" s="39" t="str">
        <f>IF('2-2(基本)'!D52="","",'2-2(基本)'!D52)</f>
        <v/>
      </c>
      <c r="E53" s="81" t="str">
        <f>IF('2-2(基本)'!E52="","",'2-2(基本)'!E52)</f>
        <v/>
      </c>
      <c r="F53" s="89" t="str">
        <f>IF(OR(E53="",COUNTIF(G53:N53,"&gt;0")=0),"",SUM(G53:N53))</f>
        <v/>
      </c>
      <c r="G53" s="107"/>
      <c r="H53" s="107"/>
      <c r="I53" s="107"/>
      <c r="J53" s="107"/>
      <c r="K53" s="107"/>
      <c r="L53" s="107"/>
      <c r="M53" s="107"/>
      <c r="N53" s="107"/>
      <c r="O53" s="89" t="str">
        <f>IF(OR(E53="",COUNTIF(G53:N53,"&gt;0")=0),"",COUNTIF(G53:N53,"&gt;0"))</f>
        <v/>
      </c>
      <c r="P53" s="615"/>
      <c r="Q53" s="616"/>
      <c r="R53" s="337" t="str">
        <f>IF(AND($P$1="実績報告書（上期）",SUM(K53:N53)&gt;0),"上期実績時は10月以降に金額を入力しないでください","")</f>
        <v/>
      </c>
      <c r="S53" t="str">
        <f t="shared" si="8"/>
        <v/>
      </c>
      <c r="T53" s="322">
        <f>T50</f>
        <v>20000</v>
      </c>
    </row>
    <row r="54" spans="2:20" ht="20.100000000000001" hidden="1" customHeight="1" thickBot="1">
      <c r="B54" s="539"/>
      <c r="C54" s="54">
        <v>20</v>
      </c>
      <c r="D54" s="39" t="str">
        <f>IF('2-2(基本)'!D53="","",'2-2(基本)'!D53)</f>
        <v/>
      </c>
      <c r="E54" s="81" t="str">
        <f>IF('2-2(基本)'!E53="","",'2-2(基本)'!E53)</f>
        <v/>
      </c>
      <c r="F54" s="89" t="str">
        <f>IF(OR(E54="",COUNTIF(G54:N54,"&gt;0")=0),"",SUM(G54:N54))</f>
        <v/>
      </c>
      <c r="G54" s="107"/>
      <c r="H54" s="107"/>
      <c r="I54" s="107"/>
      <c r="J54" s="107"/>
      <c r="K54" s="107"/>
      <c r="L54" s="107"/>
      <c r="M54" s="107"/>
      <c r="N54" s="107"/>
      <c r="O54" s="89" t="str">
        <f>IF(OR(E54="",COUNTIF(G54:N54,"&gt;0")=0),"",COUNTIF(G54:N54,"&gt;0"))</f>
        <v/>
      </c>
      <c r="P54" s="615"/>
      <c r="Q54" s="616"/>
      <c r="R54" s="337" t="str">
        <f>IF(AND($P$1="実績報告書（上期）",SUM(K54:N54)&gt;0),"上期実績時は10月以降に金額を入力しないでください","")</f>
        <v/>
      </c>
      <c r="S54" t="str">
        <f t="shared" si="8"/>
        <v/>
      </c>
      <c r="T54" s="323">
        <f>T50</f>
        <v>20000</v>
      </c>
    </row>
    <row r="55" spans="2:20" ht="20.100000000000001" hidden="1" customHeight="1" thickTop="1">
      <c r="B55" s="41"/>
      <c r="C55" s="229" t="str">
        <f>C22</f>
        <v>【助成月数】は、研修期間分（TR：最大3ヶ月／人、FW1：最大8ヶ月／人）とし、雇用促進支援費単価は研修生1名あたり2万円／月を上限とする。</v>
      </c>
      <c r="D55" s="110"/>
      <c r="E55" s="111"/>
      <c r="F55" s="26"/>
      <c r="G55" s="26"/>
      <c r="H55" s="26"/>
      <c r="I55" s="26"/>
      <c r="J55" s="26"/>
      <c r="K55" s="26"/>
      <c r="L55" s="26"/>
      <c r="M55" s="26"/>
      <c r="N55" s="26"/>
      <c r="O55" s="112"/>
      <c r="P55" s="51"/>
      <c r="Q55" s="51"/>
    </row>
    <row r="56" spans="2:20" ht="20.100000000000001" customHeight="1">
      <c r="C56" s="229"/>
    </row>
    <row r="58" spans="2:20" ht="13.5" customHeight="1">
      <c r="C58" s="41"/>
      <c r="Q58" s="51"/>
    </row>
  </sheetData>
  <sheetProtection algorithmName="SHA-512" hashValue="4QrTjWfpnYG4VDpnSdicr0li3P2Xyza9b5tCbKv0K3qGALvF5Y7E5oCbFHP0mqs24b1esuIx+pznsUF5ltn+Ig==" saltValue="G1MFdP2LY/+iQtbMfpHtKw==" spinCount="100000" sheet="1" objects="1" scenarios="1"/>
  <customSheetViews>
    <customSheetView guid="{76F1C708-D4F6-4FB5-9F5B-3EE58D925F2F}" scale="85" showPageBreaks="1" printArea="1" hiddenRows="1" hiddenColumns="1" view="pageBreakPreview">
      <selection activeCell="B1" sqref="B1:G1"/>
      <rowBreaks count="1" manualBreakCount="1">
        <brk id="33" max="18" man="1"/>
      </rowBreaks>
      <pageMargins left="0.19685039370078741" right="0.19685039370078741" top="0.78740157480314965" bottom="0.39370078740157483" header="0.39370078740157483" footer="0.19685039370078741"/>
      <printOptions horizontalCentered="1"/>
      <pageSetup paperSize="9" scale="75" orientation="landscape" r:id="rId1"/>
    </customSheetView>
  </customSheetViews>
  <mergeCells count="92">
    <mergeCell ref="P1:Q1"/>
    <mergeCell ref="B16:B21"/>
    <mergeCell ref="P31:Q31"/>
    <mergeCell ref="C31:D31"/>
    <mergeCell ref="C29:D29"/>
    <mergeCell ref="B26:B27"/>
    <mergeCell ref="B28:B29"/>
    <mergeCell ref="F24:F25"/>
    <mergeCell ref="B30:B31"/>
    <mergeCell ref="F26:F27"/>
    <mergeCell ref="F28:F29"/>
    <mergeCell ref="O24:O25"/>
    <mergeCell ref="P20:Q20"/>
    <mergeCell ref="P19:Q19"/>
    <mergeCell ref="P21:Q21"/>
    <mergeCell ref="P18:Q18"/>
    <mergeCell ref="P26:Q26"/>
    <mergeCell ref="P27:Q27"/>
    <mergeCell ref="P30:Q30"/>
    <mergeCell ref="M3:Q3"/>
    <mergeCell ref="M4:Q4"/>
    <mergeCell ref="M5:P5"/>
    <mergeCell ref="P16:Q16"/>
    <mergeCell ref="F7:N7"/>
    <mergeCell ref="O7:O9"/>
    <mergeCell ref="P17:Q17"/>
    <mergeCell ref="K3:L3"/>
    <mergeCell ref="P11:Q11"/>
    <mergeCell ref="K4:L4"/>
    <mergeCell ref="P13:Q13"/>
    <mergeCell ref="P14:Q14"/>
    <mergeCell ref="P15:Q15"/>
    <mergeCell ref="P45:Q45"/>
    <mergeCell ref="B23:Q23"/>
    <mergeCell ref="P52:Q52"/>
    <mergeCell ref="B24:B25"/>
    <mergeCell ref="C24:D25"/>
    <mergeCell ref="C27:D27"/>
    <mergeCell ref="P28:Q28"/>
    <mergeCell ref="G24:N24"/>
    <mergeCell ref="P29:Q29"/>
    <mergeCell ref="E40:E42"/>
    <mergeCell ref="C43:E43"/>
    <mergeCell ref="B34:E34"/>
    <mergeCell ref="K36:L36"/>
    <mergeCell ref="P44:Q44"/>
    <mergeCell ref="P24:Q25"/>
    <mergeCell ref="P43:Q43"/>
    <mergeCell ref="P53:Q53"/>
    <mergeCell ref="P54:Q54"/>
    <mergeCell ref="P46:Q46"/>
    <mergeCell ref="P47:Q47"/>
    <mergeCell ref="P48:Q48"/>
    <mergeCell ref="P49:Q49"/>
    <mergeCell ref="P50:Q50"/>
    <mergeCell ref="P51:Q51"/>
    <mergeCell ref="B49:B54"/>
    <mergeCell ref="C49:E49"/>
    <mergeCell ref="B43:B48"/>
    <mergeCell ref="D40:D42"/>
    <mergeCell ref="C40:C42"/>
    <mergeCell ref="B40:B42"/>
    <mergeCell ref="F40:N40"/>
    <mergeCell ref="K37:L37"/>
    <mergeCell ref="M36:Q36"/>
    <mergeCell ref="C30:E30"/>
    <mergeCell ref="O40:O42"/>
    <mergeCell ref="P40:Q42"/>
    <mergeCell ref="B39:M39"/>
    <mergeCell ref="M37:Q37"/>
    <mergeCell ref="B36:I38"/>
    <mergeCell ref="K38:L38"/>
    <mergeCell ref="F30:F31"/>
    <mergeCell ref="M38:P38"/>
    <mergeCell ref="F41:F42"/>
    <mergeCell ref="K5:L5"/>
    <mergeCell ref="P7:Q9"/>
    <mergeCell ref="P10:Q10"/>
    <mergeCell ref="P12:Q12"/>
    <mergeCell ref="B3:I5"/>
    <mergeCell ref="B7:B9"/>
    <mergeCell ref="F8:F9"/>
    <mergeCell ref="C10:E10"/>
    <mergeCell ref="C26:E26"/>
    <mergeCell ref="E24:E25"/>
    <mergeCell ref="C28:E28"/>
    <mergeCell ref="C16:E16"/>
    <mergeCell ref="B1:E1"/>
    <mergeCell ref="D7:D9"/>
    <mergeCell ref="E7:E9"/>
    <mergeCell ref="B10:B15"/>
    <mergeCell ref="C7:C9"/>
  </mergeCells>
  <phoneticPr fontId="7"/>
  <conditionalFormatting sqref="G11:N15 G17:N21 G44:N48 G50:N54 G27:N27 G29:N29 G31:N31 P27:Q27 P29:Q29 P31:Q31 P11:Q15 P17:Q21 P44:Q48 P50:Q54">
    <cfRule type="expression" dxfId="162" priority="11" stopIfTrue="1">
      <formula>G11=""</formula>
    </cfRule>
  </conditionalFormatting>
  <conditionalFormatting sqref="G11:N15 G44:N48 G17:N21 G50:N54">
    <cfRule type="expression" dxfId="161" priority="8" stopIfTrue="1">
      <formula>G11&gt;20000</formula>
    </cfRule>
  </conditionalFormatting>
  <conditionalFormatting sqref="G27:N27">
    <cfRule type="expression" dxfId="160" priority="7" stopIfTrue="1">
      <formula>G27&gt;$T$27</formula>
    </cfRule>
  </conditionalFormatting>
  <conditionalFormatting sqref="G29:N29">
    <cfRule type="expression" dxfId="159" priority="6" stopIfTrue="1">
      <formula>G29&gt;$T$29</formula>
    </cfRule>
  </conditionalFormatting>
  <conditionalFormatting sqref="G31:N31">
    <cfRule type="expression" dxfId="158" priority="5" stopIfTrue="1">
      <formula>G31&gt;$T$31</formula>
    </cfRule>
  </conditionalFormatting>
  <conditionalFormatting sqref="G11:O15 G44:O48">
    <cfRule type="expression" dxfId="157" priority="4" stopIfTrue="1">
      <formula>COUNTIF($G11:$N11,"&gt;0")&gt;3</formula>
    </cfRule>
  </conditionalFormatting>
  <conditionalFormatting sqref="O10:O21 G26:P26 G28:P28 G30:P30 M3:M5 Q5 F10:N10 D11:F15 F16:N16 D17:F21 F26:F31 C27 O27 C29 O29 C31 O31 M36:M38 Q38 D44:F48">
    <cfRule type="expression" dxfId="155" priority="9" stopIfTrue="1">
      <formula>C3=""</formula>
    </cfRule>
  </conditionalFormatting>
  <conditionalFormatting sqref="O44:O48 P10 P16 P43 P49 D50:F54 O50:O54">
    <cfRule type="expression" dxfId="154" priority="10" stopIfTrue="1">
      <formula>D10=""</formula>
    </cfRule>
  </conditionalFormatting>
  <conditionalFormatting sqref="P10 P16 P26 P28 P30 P43 P49">
    <cfRule type="notContainsBlanks" dxfId="153" priority="1">
      <formula>LEN(TRIM(P10))&gt;0</formula>
    </cfRule>
  </conditionalFormatting>
  <conditionalFormatting sqref="P27 P29 P31">
    <cfRule type="expression" dxfId="152" priority="3">
      <formula>AND($F26&lt;&gt;"",$P27="")</formula>
    </cfRule>
  </conditionalFormatting>
  <dataValidations count="4">
    <dataValidation type="list" allowBlank="1" showInputMessage="1" error="20,000円以下の金額を入力してください。" sqref="G11:N15 G17:N21 G44:N48 G50:N54" xr:uid="{00000000-0002-0000-0700-000000000000}">
      <formula1>$T11</formula1>
    </dataValidation>
    <dataValidation type="whole" allowBlank="1" showInputMessage="1" showErrorMessage="1" error="女性研修生数×20,000円以下の金額を入力してください。" prompt="女性研修生数×20,000円_x000a_まで助成されます。" sqref="G31:N31" xr:uid="{00000000-0002-0000-0700-000001000000}">
      <formula1>0</formula1>
      <formula2>$T$31</formula2>
    </dataValidation>
    <dataValidation type="whole" allowBlank="1" showInputMessage="1" showErrorMessage="1" error="女性研修生数×20,000円以下の金額を入力してください。" prompt="女性研修生数×20,000円_x000a_まで助成されます。" sqref="G27:N27" xr:uid="{00000000-0002-0000-0700-000002000000}">
      <formula1>0</formula1>
      <formula2>$T$27</formula2>
    </dataValidation>
    <dataValidation type="whole" allowBlank="1" showInputMessage="1" showErrorMessage="1" error="女性研修生数×20,000円以下の金額を入力してください。" prompt="女性研修生数×20,000円_x000a_まで助成されます。" sqref="G29:N29" xr:uid="{00000000-0002-0000-0700-000003000000}">
      <formula1>0</formula1>
      <formula2>$T$29</formula2>
    </dataValidation>
  </dataValidations>
  <hyperlinks>
    <hyperlink ref="B1:E1" location="'2-1(表紙)'!D24" display="様式２－６" xr:uid="{00000000-0004-0000-0700-000000000000}"/>
  </hyperlinks>
  <printOptions horizontalCentered="1"/>
  <pageMargins left="0.19685039370078741" right="0.19685039370078741" top="0.78740157480314965" bottom="0.39370078740157483" header="0.39370078740157483" footer="0.19685039370078741"/>
  <pageSetup paperSize="9" scale="75" orientation="landscape" r:id="rId2"/>
  <rowBreaks count="1" manualBreakCount="1">
    <brk id="33" max="16" man="1"/>
  </rowBreaks>
  <ignoredErrors>
    <ignoredError sqref="O16 R27 R29" 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2" id="{0936682F-8E89-42CB-A083-60B79F31D8BC}">
            <xm:f>AND('2-1(表紙)'!$J$3="実績報告書（上期）",K11&lt;&gt;"")</xm:f>
            <x14:dxf>
              <font>
                <color theme="0"/>
              </font>
              <fill>
                <patternFill>
                  <bgColor rgb="FFFF0000"/>
                </patternFill>
              </fill>
            </x14:dxf>
          </x14:cfRule>
          <xm:sqref>K11:N15 K17:N21 K27:N27 K29:N29 K31:N31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6"/>
  </sheetPr>
  <dimension ref="B1:N65"/>
  <sheetViews>
    <sheetView view="pageBreakPreview" zoomScaleNormal="100" zoomScaleSheetLayoutView="100" workbookViewId="0">
      <selection activeCell="O1" sqref="O1"/>
    </sheetView>
  </sheetViews>
  <sheetFormatPr defaultColWidth="9" defaultRowHeight="13.5" customHeight="1"/>
  <cols>
    <col min="1" max="1" width="3.6640625" customWidth="1"/>
    <col min="2" max="2" width="9" customWidth="1"/>
    <col min="3" max="3" width="15.6640625" customWidth="1"/>
    <col min="4" max="4" width="10.6640625" customWidth="1"/>
    <col min="5" max="5" width="13.6640625" customWidth="1"/>
    <col min="6" max="6" width="9.33203125" customWidth="1"/>
    <col min="7" max="7" width="12.6640625" customWidth="1"/>
    <col min="8" max="8" width="3.6640625" customWidth="1"/>
    <col min="10" max="10" width="15.6640625" customWidth="1"/>
    <col min="11" max="11" width="10.6640625" customWidth="1"/>
    <col min="12" max="12" width="13.6640625" customWidth="1"/>
    <col min="13" max="13" width="9.33203125" customWidth="1"/>
    <col min="14" max="14" width="12.6640625" customWidth="1"/>
    <col min="15" max="15" width="9" customWidth="1"/>
  </cols>
  <sheetData>
    <row r="1" spans="2:14" ht="20.100000000000001" customHeight="1">
      <c r="B1" s="575" t="s">
        <v>311</v>
      </c>
      <c r="C1" s="576"/>
      <c r="D1" s="576"/>
      <c r="E1" s="230" t="str">
        <f>'2-1(表紙)'!D1</f>
        <v>R7緑</v>
      </c>
      <c r="F1" s="117"/>
      <c r="M1" s="656" t="str">
        <f>IF('2-1(表紙)'!$J$3="","提出区分",'2-1(表紙)'!$J$3)</f>
        <v>提出区分</v>
      </c>
      <c r="N1" s="656"/>
    </row>
    <row r="2" spans="2:14" ht="20.100000000000001" customHeight="1"/>
    <row r="3" spans="2:14" ht="20.100000000000001" customHeight="1">
      <c r="B3" s="541" t="s">
        <v>640</v>
      </c>
      <c r="C3" s="541"/>
      <c r="D3" s="541"/>
      <c r="E3" s="541"/>
      <c r="F3" s="541"/>
      <c r="G3" s="541"/>
      <c r="H3" s="148"/>
      <c r="I3" s="508" t="s">
        <v>200</v>
      </c>
      <c r="J3" s="538"/>
      <c r="K3" s="516" t="str">
        <f>IF('2-1(表紙)'!$I$15="","",'2-1(表紙)'!$I$15)</f>
        <v/>
      </c>
      <c r="L3" s="517"/>
      <c r="M3" s="517"/>
      <c r="N3" s="518"/>
    </row>
    <row r="4" spans="2:14" ht="20.100000000000001" customHeight="1">
      <c r="B4" s="541"/>
      <c r="C4" s="541"/>
      <c r="D4" s="541"/>
      <c r="E4" s="541"/>
      <c r="F4" s="541"/>
      <c r="G4" s="541"/>
      <c r="H4" s="148"/>
      <c r="I4" s="508" t="s">
        <v>201</v>
      </c>
      <c r="J4" s="538"/>
      <c r="K4" s="516" t="str">
        <f>IF('2-1(表紙)'!$J$15="","",'2-1(表紙)'!$J$15)</f>
        <v/>
      </c>
      <c r="L4" s="517"/>
      <c r="M4" s="517"/>
      <c r="N4" s="518"/>
    </row>
    <row r="5" spans="2:14" ht="20.100000000000001" customHeight="1">
      <c r="B5" s="131"/>
      <c r="C5" s="131"/>
      <c r="D5" s="131"/>
      <c r="E5" s="131"/>
      <c r="F5" s="131"/>
      <c r="G5" s="131"/>
      <c r="H5" s="148"/>
      <c r="I5" s="508" t="s">
        <v>585</v>
      </c>
      <c r="J5" s="538"/>
      <c r="K5" s="516" t="str">
        <f>IF('2-1(表紙)'!$H$10="","",'2-1(表紙)'!$H$10)</f>
        <v/>
      </c>
      <c r="L5" s="517"/>
      <c r="M5" s="517"/>
      <c r="N5" s="225" t="str">
        <f>IF('2-1(表紙)'!$K$15="","",'2-1(表紙)'!$K$15)</f>
        <v/>
      </c>
    </row>
    <row r="6" spans="2:14" ht="20.100000000000001" customHeight="1">
      <c r="L6" s="22"/>
      <c r="M6" s="22"/>
      <c r="N6" s="118"/>
    </row>
    <row r="7" spans="2:14" ht="20.100000000000001" customHeight="1">
      <c r="B7" s="507" t="s">
        <v>478</v>
      </c>
      <c r="C7" s="507"/>
      <c r="D7" s="507"/>
      <c r="E7" s="507"/>
      <c r="F7" s="346">
        <f>SUM('2-2(基本)'!AE15:AE19)+SUM('2-2(基本)'!AE49:AE53)</f>
        <v>0</v>
      </c>
      <c r="G7" s="197" t="s">
        <v>425</v>
      </c>
      <c r="I7" s="507" t="str">
        <f>"助成対象研修生数（　"&amp;'2-2(基本)'!B10&amp;"　）"</f>
        <v>助成対象研修生数（　ＴＲ　）</v>
      </c>
      <c r="J7" s="507"/>
      <c r="K7" s="507"/>
      <c r="L7" s="507"/>
      <c r="M7" s="346">
        <f>SUM('2-2(基本)'!AD10:AD14)+SUM('2-2(基本)'!AD44:AD48)</f>
        <v>0</v>
      </c>
    </row>
    <row r="8" spans="2:14" ht="20.100000000000001" customHeight="1">
      <c r="F8" s="37" t="s">
        <v>462</v>
      </c>
      <c r="M8" s="37" t="s">
        <v>514</v>
      </c>
    </row>
    <row r="9" spans="2:14" ht="20.100000000000001" customHeight="1">
      <c r="B9" t="s">
        <v>750</v>
      </c>
      <c r="F9" s="37"/>
      <c r="I9" t="s">
        <v>751</v>
      </c>
      <c r="M9" s="37"/>
    </row>
    <row r="10" spans="2:14" ht="20.100000000000001" customHeight="1" thickBot="1">
      <c r="B10" s="129" t="s">
        <v>749</v>
      </c>
      <c r="C10" s="268"/>
      <c r="F10" s="37"/>
      <c r="I10" s="129" t="s">
        <v>749</v>
      </c>
      <c r="J10" s="268"/>
      <c r="M10" s="37"/>
    </row>
    <row r="11" spans="2:14" ht="20.100000000000001" customHeight="1">
      <c r="B11" s="662" t="s">
        <v>617</v>
      </c>
      <c r="C11" s="659" t="s">
        <v>748</v>
      </c>
      <c r="D11" s="660"/>
      <c r="E11" s="660"/>
      <c r="F11" s="660"/>
      <c r="G11" s="661"/>
      <c r="I11" s="662" t="s">
        <v>617</v>
      </c>
      <c r="J11" s="659" t="s">
        <v>748</v>
      </c>
      <c r="K11" s="660"/>
      <c r="L11" s="660"/>
      <c r="M11" s="660"/>
      <c r="N11" s="661"/>
    </row>
    <row r="12" spans="2:14" ht="20.100000000000001" customHeight="1" thickBot="1">
      <c r="B12" s="663"/>
      <c r="C12" s="648"/>
      <c r="D12" s="649"/>
      <c r="E12" s="649"/>
      <c r="F12" s="649"/>
      <c r="G12" s="650"/>
      <c r="I12" s="663"/>
      <c r="J12" s="652"/>
      <c r="K12" s="652"/>
      <c r="L12" s="652"/>
      <c r="M12" s="652"/>
      <c r="N12" s="653"/>
    </row>
    <row r="13" spans="2:14" ht="20.100000000000001" customHeight="1">
      <c r="B13" s="74" t="s">
        <v>610</v>
      </c>
      <c r="C13" s="651"/>
      <c r="D13" s="651"/>
      <c r="E13" s="651"/>
      <c r="F13" s="651"/>
      <c r="G13" s="651"/>
      <c r="I13" s="74" t="s">
        <v>610</v>
      </c>
      <c r="J13" s="651"/>
      <c r="K13" s="651"/>
      <c r="L13" s="651"/>
      <c r="M13" s="651"/>
      <c r="N13" s="651"/>
    </row>
    <row r="14" spans="2:14" ht="20.100000000000001" customHeight="1">
      <c r="F14" s="37"/>
      <c r="M14" s="37"/>
    </row>
    <row r="15" spans="2:14" ht="20.100000000000001" customHeight="1">
      <c r="B15" s="507" t="s">
        <v>477</v>
      </c>
      <c r="C15" s="507"/>
      <c r="D15" s="507"/>
      <c r="E15" s="507"/>
      <c r="F15" s="507"/>
      <c r="G15" s="507"/>
      <c r="I15" s="507" t="str">
        <f>'2-2(基本)'!B10</f>
        <v>ＴＲ</v>
      </c>
      <c r="J15" s="507"/>
      <c r="K15" s="507"/>
      <c r="L15" s="507"/>
      <c r="M15" s="507"/>
      <c r="N15" s="507"/>
    </row>
    <row r="16" spans="2:14" ht="20.100000000000001" customHeight="1">
      <c r="B16" s="39" t="s">
        <v>161</v>
      </c>
      <c r="C16" s="508" t="s">
        <v>162</v>
      </c>
      <c r="D16" s="538"/>
      <c r="E16" s="36" t="s">
        <v>560</v>
      </c>
      <c r="F16" s="39" t="s">
        <v>163</v>
      </c>
      <c r="G16" s="39" t="s">
        <v>164</v>
      </c>
      <c r="I16" s="39" t="s">
        <v>161</v>
      </c>
      <c r="J16" s="508" t="s">
        <v>162</v>
      </c>
      <c r="K16" s="538"/>
      <c r="L16" s="36" t="s">
        <v>560</v>
      </c>
      <c r="M16" s="39" t="s">
        <v>163</v>
      </c>
      <c r="N16" s="39" t="s">
        <v>164</v>
      </c>
    </row>
    <row r="17" spans="2:14" ht="20.100000000000001" customHeight="1">
      <c r="B17" s="565" t="s">
        <v>581</v>
      </c>
      <c r="C17" s="566"/>
      <c r="D17" s="566"/>
      <c r="E17" s="566"/>
      <c r="F17" s="566"/>
      <c r="G17" s="293" t="str">
        <f>IF(AND(M1=リスト!G4,C10="計上あり"),F7*50000,IF(G18&lt;&gt;"",IF(F7&lt;&gt;0,IF(G18&lt;=F7*50000,G18,F7*50000),""),""))</f>
        <v/>
      </c>
      <c r="I17" s="565" t="str">
        <f>B17</f>
        <v>助成額　（上限：助成対象研修生数×５万円）</v>
      </c>
      <c r="J17" s="566"/>
      <c r="K17" s="566"/>
      <c r="L17" s="566"/>
      <c r="M17" s="566"/>
      <c r="N17" s="293" t="str">
        <f>IF(AND(M1=リスト!G4,J10="計上あり"),M7*50000,IF(N18&lt;&gt;"",IF(M7&lt;&gt;0,IF(N18&lt;=M7*50000,N18,M7*50000),""),""))</f>
        <v/>
      </c>
    </row>
    <row r="18" spans="2:14" ht="20.100000000000001" customHeight="1" thickBot="1">
      <c r="B18" s="654" t="s">
        <v>466</v>
      </c>
      <c r="C18" s="655"/>
      <c r="D18" s="655"/>
      <c r="E18" s="655"/>
      <c r="F18" s="655"/>
      <c r="G18" s="294" t="str">
        <f>IF(SUM(G19:G29,G42:G62)=0,"",SUM(G19:G29,G42:G62))</f>
        <v/>
      </c>
      <c r="I18" s="654" t="str">
        <f>B18</f>
        <v>合計額　（税抜）</v>
      </c>
      <c r="J18" s="655"/>
      <c r="K18" s="655"/>
      <c r="L18" s="655"/>
      <c r="M18" s="655"/>
      <c r="N18" s="294" t="str">
        <f>IF(SUM(N19:N29,N42:N62)=0,"",SUM(N19:N29,N42:N62))</f>
        <v/>
      </c>
    </row>
    <row r="19" spans="2:14" ht="20.100000000000001" customHeight="1" thickTop="1">
      <c r="B19" s="364"/>
      <c r="C19" s="657"/>
      <c r="D19" s="658"/>
      <c r="E19" s="285"/>
      <c r="F19" s="286"/>
      <c r="G19" s="287" t="str">
        <f>IF(B19="","",E19*F19)</f>
        <v/>
      </c>
      <c r="I19" s="361"/>
      <c r="J19" s="621"/>
      <c r="K19" s="622"/>
      <c r="L19" s="295"/>
      <c r="M19" s="296"/>
      <c r="N19" s="290" t="str">
        <f>IF(I19="","",L19*M19)</f>
        <v/>
      </c>
    </row>
    <row r="20" spans="2:14" ht="20.100000000000001" customHeight="1">
      <c r="B20" s="362"/>
      <c r="C20" s="615"/>
      <c r="D20" s="616"/>
      <c r="E20" s="288"/>
      <c r="F20" s="289"/>
      <c r="G20" s="290" t="str">
        <f t="shared" ref="G20:G29" si="0">IF(B20="","",E20*F20)</f>
        <v/>
      </c>
      <c r="I20" s="362"/>
      <c r="J20" s="615"/>
      <c r="K20" s="616"/>
      <c r="L20" s="288"/>
      <c r="M20" s="289"/>
      <c r="N20" s="290" t="str">
        <f t="shared" ref="N20:N29" si="1">IF(I20="","",L20*M20)</f>
        <v/>
      </c>
    </row>
    <row r="21" spans="2:14" ht="20.100000000000001" customHeight="1">
      <c r="B21" s="362"/>
      <c r="C21" s="615"/>
      <c r="D21" s="616"/>
      <c r="E21" s="288"/>
      <c r="F21" s="289"/>
      <c r="G21" s="290" t="str">
        <f t="shared" si="0"/>
        <v/>
      </c>
      <c r="I21" s="362"/>
      <c r="J21" s="615"/>
      <c r="K21" s="616"/>
      <c r="L21" s="288"/>
      <c r="M21" s="289"/>
      <c r="N21" s="290" t="str">
        <f t="shared" si="1"/>
        <v/>
      </c>
    </row>
    <row r="22" spans="2:14" ht="20.100000000000001" customHeight="1">
      <c r="B22" s="362"/>
      <c r="C22" s="615"/>
      <c r="D22" s="616"/>
      <c r="E22" s="288"/>
      <c r="F22" s="289"/>
      <c r="G22" s="290" t="str">
        <f t="shared" si="0"/>
        <v/>
      </c>
      <c r="I22" s="362"/>
      <c r="J22" s="615"/>
      <c r="K22" s="616"/>
      <c r="L22" s="288"/>
      <c r="M22" s="289"/>
      <c r="N22" s="290" t="str">
        <f t="shared" si="1"/>
        <v/>
      </c>
    </row>
    <row r="23" spans="2:14" ht="20.100000000000001" customHeight="1">
      <c r="B23" s="362"/>
      <c r="C23" s="615"/>
      <c r="D23" s="616"/>
      <c r="E23" s="288"/>
      <c r="F23" s="289"/>
      <c r="G23" s="290" t="str">
        <f t="shared" si="0"/>
        <v/>
      </c>
      <c r="I23" s="362"/>
      <c r="J23" s="615"/>
      <c r="K23" s="616"/>
      <c r="L23" s="288"/>
      <c r="M23" s="289"/>
      <c r="N23" s="290" t="str">
        <f t="shared" si="1"/>
        <v/>
      </c>
    </row>
    <row r="24" spans="2:14" ht="20.100000000000001" customHeight="1">
      <c r="B24" s="362"/>
      <c r="C24" s="615"/>
      <c r="D24" s="616"/>
      <c r="E24" s="288"/>
      <c r="F24" s="289"/>
      <c r="G24" s="290" t="str">
        <f t="shared" si="0"/>
        <v/>
      </c>
      <c r="I24" s="362"/>
      <c r="J24" s="615"/>
      <c r="K24" s="616"/>
      <c r="L24" s="288"/>
      <c r="M24" s="289"/>
      <c r="N24" s="290" t="str">
        <f t="shared" si="1"/>
        <v/>
      </c>
    </row>
    <row r="25" spans="2:14" ht="20.100000000000001" customHeight="1">
      <c r="B25" s="362"/>
      <c r="C25" s="615"/>
      <c r="D25" s="616"/>
      <c r="E25" s="288"/>
      <c r="F25" s="289"/>
      <c r="G25" s="290" t="str">
        <f t="shared" si="0"/>
        <v/>
      </c>
      <c r="I25" s="362"/>
      <c r="J25" s="615"/>
      <c r="K25" s="616"/>
      <c r="L25" s="288"/>
      <c r="M25" s="289"/>
      <c r="N25" s="290" t="str">
        <f t="shared" si="1"/>
        <v/>
      </c>
    </row>
    <row r="26" spans="2:14" ht="20.100000000000001" customHeight="1">
      <c r="B26" s="362"/>
      <c r="C26" s="615"/>
      <c r="D26" s="616"/>
      <c r="E26" s="288"/>
      <c r="F26" s="289"/>
      <c r="G26" s="290" t="str">
        <f t="shared" si="0"/>
        <v/>
      </c>
      <c r="I26" s="362"/>
      <c r="J26" s="615"/>
      <c r="K26" s="616"/>
      <c r="L26" s="288"/>
      <c r="M26" s="289"/>
      <c r="N26" s="290" t="str">
        <f t="shared" si="1"/>
        <v/>
      </c>
    </row>
    <row r="27" spans="2:14" ht="20.100000000000001" customHeight="1">
      <c r="B27" s="362"/>
      <c r="C27" s="615"/>
      <c r="D27" s="616"/>
      <c r="E27" s="288"/>
      <c r="F27" s="289"/>
      <c r="G27" s="290" t="str">
        <f t="shared" si="0"/>
        <v/>
      </c>
      <c r="I27" s="362"/>
      <c r="J27" s="615"/>
      <c r="K27" s="616"/>
      <c r="L27" s="288"/>
      <c r="M27" s="289"/>
      <c r="N27" s="290" t="str">
        <f t="shared" si="1"/>
        <v/>
      </c>
    </row>
    <row r="28" spans="2:14" ht="20.100000000000001" customHeight="1">
      <c r="B28" s="362"/>
      <c r="C28" s="615"/>
      <c r="D28" s="616"/>
      <c r="E28" s="288"/>
      <c r="F28" s="289"/>
      <c r="G28" s="290" t="str">
        <f t="shared" si="0"/>
        <v/>
      </c>
      <c r="I28" s="362"/>
      <c r="J28" s="615"/>
      <c r="K28" s="616"/>
      <c r="L28" s="288"/>
      <c r="M28" s="289"/>
      <c r="N28" s="290" t="str">
        <f t="shared" si="1"/>
        <v/>
      </c>
    </row>
    <row r="29" spans="2:14" ht="20.100000000000001" customHeight="1">
      <c r="B29" s="362"/>
      <c r="C29" s="615"/>
      <c r="D29" s="616"/>
      <c r="E29" s="288"/>
      <c r="F29" s="289"/>
      <c r="G29" s="290" t="str">
        <f t="shared" si="0"/>
        <v/>
      </c>
      <c r="I29" s="362"/>
      <c r="J29" s="615"/>
      <c r="K29" s="616"/>
      <c r="L29" s="288"/>
      <c r="M29" s="289"/>
      <c r="N29" s="290" t="str">
        <f t="shared" si="1"/>
        <v/>
      </c>
    </row>
    <row r="30" spans="2:14" ht="20.100000000000001" customHeight="1">
      <c r="B30" t="str">
        <f>"①購入は"&amp;TEXT(リスト!$G$62,"ggge年m月d日")&amp;"から可能です。（出来るだけ早い時期に、研修生数に適した個数を購入し、安全対策に使用してください）"</f>
        <v>①購入は令和7年4月1日から可能です。（出来るだけ早い時期に、研修生数に適した個数を購入し、安全対策に使用してください）</v>
      </c>
    </row>
    <row r="31" spans="2:14" ht="13.5" customHeight="1">
      <c r="B31" t="s">
        <v>561</v>
      </c>
    </row>
    <row r="32" spans="2:14" ht="13.5" customHeight="1">
      <c r="B32" t="s">
        <v>629</v>
      </c>
    </row>
    <row r="34" spans="2:14" ht="20.100000000000001" customHeight="1">
      <c r="B34" s="508" t="s">
        <v>311</v>
      </c>
      <c r="C34" s="535"/>
      <c r="D34" s="535"/>
      <c r="E34" s="230" t="str">
        <f>E1</f>
        <v>R7緑</v>
      </c>
      <c r="F34" s="117"/>
      <c r="M34" s="614" t="str">
        <f>IF('2-1(表紙)'!$J$3="","提出区分",'2-1(表紙)'!$J$3)</f>
        <v>提出区分</v>
      </c>
      <c r="N34" s="614"/>
    </row>
    <row r="35" spans="2:14" ht="20.100000000000001" customHeight="1"/>
    <row r="36" spans="2:14" ht="20.100000000000001" customHeight="1">
      <c r="B36" s="541" t="s">
        <v>639</v>
      </c>
      <c r="C36" s="541"/>
      <c r="D36" s="541"/>
      <c r="E36" s="541"/>
      <c r="F36" s="541"/>
      <c r="G36" s="541"/>
      <c r="H36" s="148"/>
      <c r="I36" s="508" t="s">
        <v>200</v>
      </c>
      <c r="J36" s="538"/>
      <c r="K36" s="516" t="str">
        <f>IF('2-1(表紙)'!$I$15="","",'2-1(表紙)'!$I$15)</f>
        <v/>
      </c>
      <c r="L36" s="517"/>
      <c r="M36" s="517"/>
      <c r="N36" s="518"/>
    </row>
    <row r="37" spans="2:14" ht="20.100000000000001" customHeight="1">
      <c r="B37" s="541"/>
      <c r="C37" s="541"/>
      <c r="D37" s="541"/>
      <c r="E37" s="541"/>
      <c r="F37" s="541"/>
      <c r="G37" s="541"/>
      <c r="H37" s="148"/>
      <c r="I37" s="508" t="s">
        <v>201</v>
      </c>
      <c r="J37" s="538"/>
      <c r="K37" s="516" t="str">
        <f>IF('2-1(表紙)'!$J$15="","",'2-1(表紙)'!$J$15)</f>
        <v/>
      </c>
      <c r="L37" s="517"/>
      <c r="M37" s="517"/>
      <c r="N37" s="518"/>
    </row>
    <row r="38" spans="2:14" ht="20.100000000000001" customHeight="1">
      <c r="B38" s="131"/>
      <c r="C38" s="131"/>
      <c r="D38" s="131"/>
      <c r="E38" s="131"/>
      <c r="F38" s="131"/>
      <c r="G38" s="131"/>
      <c r="H38" s="148"/>
      <c r="I38" s="508" t="s">
        <v>585</v>
      </c>
      <c r="J38" s="538"/>
      <c r="K38" s="516" t="str">
        <f>IF('2-1(表紙)'!$H$10="","",'2-1(表紙)'!$H$10)</f>
        <v/>
      </c>
      <c r="L38" s="517"/>
      <c r="M38" s="517"/>
      <c r="N38" s="225" t="str">
        <f>IF('2-1(表紙)'!$K$15="","",'2-1(表紙)'!$K$15)</f>
        <v/>
      </c>
    </row>
    <row r="39" spans="2:14" ht="20.100000000000001" customHeight="1">
      <c r="L39" s="22"/>
      <c r="M39" s="22"/>
      <c r="N39" s="118"/>
    </row>
    <row r="40" spans="2:14" ht="20.100000000000001" customHeight="1">
      <c r="B40" s="507" t="s">
        <v>477</v>
      </c>
      <c r="C40" s="507"/>
      <c r="D40" s="507"/>
      <c r="E40" s="507"/>
      <c r="F40" s="507"/>
      <c r="G40" s="507"/>
      <c r="I40" s="507" t="s">
        <v>638</v>
      </c>
      <c r="J40" s="507"/>
      <c r="K40" s="507"/>
      <c r="L40" s="507"/>
      <c r="M40" s="507"/>
      <c r="N40" s="507"/>
    </row>
    <row r="41" spans="2:14" ht="20.100000000000001" customHeight="1" thickBot="1">
      <c r="B41" s="39" t="s">
        <v>161</v>
      </c>
      <c r="C41" s="508" t="s">
        <v>162</v>
      </c>
      <c r="D41" s="538"/>
      <c r="E41" s="36" t="s">
        <v>560</v>
      </c>
      <c r="F41" s="39" t="s">
        <v>163</v>
      </c>
      <c r="G41" s="39" t="s">
        <v>164</v>
      </c>
      <c r="I41" s="39" t="s">
        <v>161</v>
      </c>
      <c r="J41" s="508" t="s">
        <v>162</v>
      </c>
      <c r="K41" s="538"/>
      <c r="L41" s="36" t="s">
        <v>560</v>
      </c>
      <c r="M41" s="39" t="s">
        <v>163</v>
      </c>
      <c r="N41" s="39" t="s">
        <v>164</v>
      </c>
    </row>
    <row r="42" spans="2:14" ht="20.100000000000001" customHeight="1" thickTop="1">
      <c r="B42" s="364"/>
      <c r="C42" s="657"/>
      <c r="D42" s="658"/>
      <c r="E42" s="285"/>
      <c r="F42" s="286"/>
      <c r="G42" s="287" t="str">
        <f>IF(B42="","",E42*F42)</f>
        <v/>
      </c>
      <c r="I42" s="361"/>
      <c r="J42" s="621"/>
      <c r="K42" s="622"/>
      <c r="L42" s="295"/>
      <c r="M42" s="296"/>
      <c r="N42" s="290" t="str">
        <f>IF(I42="","",L42*M42)</f>
        <v/>
      </c>
    </row>
    <row r="43" spans="2:14" ht="20.100000000000001" customHeight="1">
      <c r="B43" s="362"/>
      <c r="C43" s="615"/>
      <c r="D43" s="616"/>
      <c r="E43" s="288"/>
      <c r="F43" s="289"/>
      <c r="G43" s="290" t="str">
        <f t="shared" ref="G43:G62" si="2">IF(B43="","",E43*F43)</f>
        <v/>
      </c>
      <c r="I43" s="362"/>
      <c r="J43" s="615"/>
      <c r="K43" s="616"/>
      <c r="L43" s="288"/>
      <c r="M43" s="289"/>
      <c r="N43" s="290" t="str">
        <f t="shared" ref="N43:N62" si="3">IF(I43="","",L43*M43)</f>
        <v/>
      </c>
    </row>
    <row r="44" spans="2:14" ht="20.100000000000001" customHeight="1">
      <c r="B44" s="362"/>
      <c r="C44" s="615"/>
      <c r="D44" s="616"/>
      <c r="E44" s="288"/>
      <c r="F44" s="289"/>
      <c r="G44" s="290" t="str">
        <f t="shared" si="2"/>
        <v/>
      </c>
      <c r="I44" s="362"/>
      <c r="J44" s="615"/>
      <c r="K44" s="616"/>
      <c r="L44" s="288"/>
      <c r="M44" s="289"/>
      <c r="N44" s="290" t="str">
        <f t="shared" si="3"/>
        <v/>
      </c>
    </row>
    <row r="45" spans="2:14" ht="20.100000000000001" customHeight="1">
      <c r="B45" s="362"/>
      <c r="C45" s="615"/>
      <c r="D45" s="616"/>
      <c r="E45" s="288"/>
      <c r="F45" s="289"/>
      <c r="G45" s="290" t="str">
        <f t="shared" ref="G45:G51" si="4">IF(B45="","",E45*F45)</f>
        <v/>
      </c>
      <c r="I45" s="362"/>
      <c r="J45" s="615"/>
      <c r="K45" s="616"/>
      <c r="L45" s="288"/>
      <c r="M45" s="289"/>
      <c r="N45" s="290" t="str">
        <f t="shared" ref="N45:N51" si="5">IF(I45="","",L45*M45)</f>
        <v/>
      </c>
    </row>
    <row r="46" spans="2:14" ht="20.100000000000001" customHeight="1">
      <c r="B46" s="362"/>
      <c r="C46" s="615"/>
      <c r="D46" s="616"/>
      <c r="E46" s="288"/>
      <c r="F46" s="289"/>
      <c r="G46" s="290" t="str">
        <f t="shared" si="4"/>
        <v/>
      </c>
      <c r="I46" s="362"/>
      <c r="J46" s="615"/>
      <c r="K46" s="616"/>
      <c r="L46" s="288"/>
      <c r="M46" s="289"/>
      <c r="N46" s="290" t="str">
        <f t="shared" si="5"/>
        <v/>
      </c>
    </row>
    <row r="47" spans="2:14" ht="20.100000000000001" customHeight="1">
      <c r="B47" s="362"/>
      <c r="C47" s="615"/>
      <c r="D47" s="616"/>
      <c r="E47" s="288"/>
      <c r="F47" s="289"/>
      <c r="G47" s="290" t="str">
        <f t="shared" si="4"/>
        <v/>
      </c>
      <c r="I47" s="362"/>
      <c r="J47" s="615"/>
      <c r="K47" s="616"/>
      <c r="L47" s="288"/>
      <c r="M47" s="289"/>
      <c r="N47" s="290" t="str">
        <f t="shared" si="5"/>
        <v/>
      </c>
    </row>
    <row r="48" spans="2:14" ht="20.100000000000001" customHeight="1">
      <c r="B48" s="362"/>
      <c r="C48" s="615"/>
      <c r="D48" s="616"/>
      <c r="E48" s="288"/>
      <c r="F48" s="289"/>
      <c r="G48" s="290" t="str">
        <f t="shared" si="4"/>
        <v/>
      </c>
      <c r="I48" s="362"/>
      <c r="J48" s="615"/>
      <c r="K48" s="616"/>
      <c r="L48" s="288"/>
      <c r="M48" s="289"/>
      <c r="N48" s="290" t="str">
        <f t="shared" si="5"/>
        <v/>
      </c>
    </row>
    <row r="49" spans="2:14" ht="20.100000000000001" customHeight="1">
      <c r="B49" s="362"/>
      <c r="C49" s="615"/>
      <c r="D49" s="616"/>
      <c r="E49" s="288"/>
      <c r="F49" s="289"/>
      <c r="G49" s="290" t="str">
        <f t="shared" si="4"/>
        <v/>
      </c>
      <c r="I49" s="362"/>
      <c r="J49" s="615"/>
      <c r="K49" s="616"/>
      <c r="L49" s="288"/>
      <c r="M49" s="289"/>
      <c r="N49" s="290" t="str">
        <f t="shared" si="5"/>
        <v/>
      </c>
    </row>
    <row r="50" spans="2:14" ht="20.100000000000001" customHeight="1">
      <c r="B50" s="362"/>
      <c r="C50" s="615"/>
      <c r="D50" s="616"/>
      <c r="E50" s="288"/>
      <c r="F50" s="289"/>
      <c r="G50" s="290" t="str">
        <f t="shared" si="4"/>
        <v/>
      </c>
      <c r="I50" s="362"/>
      <c r="J50" s="615"/>
      <c r="K50" s="616"/>
      <c r="L50" s="288"/>
      <c r="M50" s="289"/>
      <c r="N50" s="290" t="str">
        <f t="shared" si="5"/>
        <v/>
      </c>
    </row>
    <row r="51" spans="2:14" ht="20.100000000000001" customHeight="1">
      <c r="B51" s="362"/>
      <c r="C51" s="615"/>
      <c r="D51" s="616"/>
      <c r="E51" s="288"/>
      <c r="F51" s="289"/>
      <c r="G51" s="290" t="str">
        <f t="shared" si="4"/>
        <v/>
      </c>
      <c r="I51" s="362"/>
      <c r="J51" s="615"/>
      <c r="K51" s="616"/>
      <c r="L51" s="288"/>
      <c r="M51" s="289"/>
      <c r="N51" s="290" t="str">
        <f t="shared" si="5"/>
        <v/>
      </c>
    </row>
    <row r="52" spans="2:14" ht="20.100000000000001" customHeight="1">
      <c r="B52" s="362"/>
      <c r="C52" s="615"/>
      <c r="D52" s="616"/>
      <c r="E52" s="288"/>
      <c r="F52" s="289"/>
      <c r="G52" s="290" t="str">
        <f t="shared" si="2"/>
        <v/>
      </c>
      <c r="I52" s="362"/>
      <c r="J52" s="615"/>
      <c r="K52" s="616"/>
      <c r="L52" s="288"/>
      <c r="M52" s="289"/>
      <c r="N52" s="290" t="str">
        <f t="shared" si="3"/>
        <v/>
      </c>
    </row>
    <row r="53" spans="2:14" ht="20.100000000000001" customHeight="1">
      <c r="B53" s="362"/>
      <c r="C53" s="615"/>
      <c r="D53" s="616"/>
      <c r="E53" s="288"/>
      <c r="F53" s="289"/>
      <c r="G53" s="290" t="str">
        <f t="shared" si="2"/>
        <v/>
      </c>
      <c r="I53" s="362"/>
      <c r="J53" s="615"/>
      <c r="K53" s="616"/>
      <c r="L53" s="288"/>
      <c r="M53" s="289"/>
      <c r="N53" s="290" t="str">
        <f t="shared" si="3"/>
        <v/>
      </c>
    </row>
    <row r="54" spans="2:14" ht="20.100000000000001" customHeight="1">
      <c r="B54" s="362"/>
      <c r="C54" s="615"/>
      <c r="D54" s="616"/>
      <c r="E54" s="288"/>
      <c r="F54" s="289"/>
      <c r="G54" s="290" t="str">
        <f t="shared" si="2"/>
        <v/>
      </c>
      <c r="I54" s="362"/>
      <c r="J54" s="615"/>
      <c r="K54" s="616"/>
      <c r="L54" s="288"/>
      <c r="M54" s="289"/>
      <c r="N54" s="290" t="str">
        <f t="shared" si="3"/>
        <v/>
      </c>
    </row>
    <row r="55" spans="2:14" ht="20.100000000000001" customHeight="1">
      <c r="B55" s="362"/>
      <c r="C55" s="615"/>
      <c r="D55" s="616"/>
      <c r="E55" s="288"/>
      <c r="F55" s="289"/>
      <c r="G55" s="290" t="str">
        <f t="shared" si="2"/>
        <v/>
      </c>
      <c r="I55" s="362"/>
      <c r="J55" s="615"/>
      <c r="K55" s="616"/>
      <c r="L55" s="288"/>
      <c r="M55" s="289"/>
      <c r="N55" s="290" t="str">
        <f t="shared" si="3"/>
        <v/>
      </c>
    </row>
    <row r="56" spans="2:14" ht="20.100000000000001" customHeight="1">
      <c r="B56" s="362"/>
      <c r="C56" s="615"/>
      <c r="D56" s="616"/>
      <c r="E56" s="288"/>
      <c r="F56" s="289"/>
      <c r="G56" s="290" t="str">
        <f t="shared" si="2"/>
        <v/>
      </c>
      <c r="I56" s="362"/>
      <c r="J56" s="615"/>
      <c r="K56" s="616"/>
      <c r="L56" s="288"/>
      <c r="M56" s="289"/>
      <c r="N56" s="290" t="str">
        <f t="shared" si="3"/>
        <v/>
      </c>
    </row>
    <row r="57" spans="2:14" ht="20.100000000000001" customHeight="1">
      <c r="B57" s="362"/>
      <c r="C57" s="615"/>
      <c r="D57" s="616"/>
      <c r="E57" s="288"/>
      <c r="F57" s="289"/>
      <c r="G57" s="290" t="str">
        <f t="shared" si="2"/>
        <v/>
      </c>
      <c r="I57" s="362"/>
      <c r="J57" s="615"/>
      <c r="K57" s="616"/>
      <c r="L57" s="288"/>
      <c r="M57" s="289"/>
      <c r="N57" s="290" t="str">
        <f t="shared" si="3"/>
        <v/>
      </c>
    </row>
    <row r="58" spans="2:14" ht="20.100000000000001" customHeight="1">
      <c r="B58" s="362"/>
      <c r="C58" s="615"/>
      <c r="D58" s="616"/>
      <c r="E58" s="288"/>
      <c r="F58" s="289"/>
      <c r="G58" s="290" t="str">
        <f t="shared" ref="G58:G60" si="6">IF(B58="","",E58*F58)</f>
        <v/>
      </c>
      <c r="I58" s="362"/>
      <c r="J58" s="615"/>
      <c r="K58" s="616"/>
      <c r="L58" s="288"/>
      <c r="M58" s="289"/>
      <c r="N58" s="290" t="str">
        <f t="shared" ref="N58:N60" si="7">IF(I58="","",L58*M58)</f>
        <v/>
      </c>
    </row>
    <row r="59" spans="2:14" ht="20.100000000000001" customHeight="1">
      <c r="B59" s="362"/>
      <c r="C59" s="615"/>
      <c r="D59" s="616"/>
      <c r="E59" s="288"/>
      <c r="F59" s="289"/>
      <c r="G59" s="290" t="str">
        <f t="shared" si="6"/>
        <v/>
      </c>
      <c r="I59" s="362"/>
      <c r="J59" s="615"/>
      <c r="K59" s="616"/>
      <c r="L59" s="288"/>
      <c r="M59" s="289"/>
      <c r="N59" s="290" t="str">
        <f t="shared" si="7"/>
        <v/>
      </c>
    </row>
    <row r="60" spans="2:14" ht="20.100000000000001" customHeight="1">
      <c r="B60" s="362"/>
      <c r="C60" s="615"/>
      <c r="D60" s="616"/>
      <c r="E60" s="288"/>
      <c r="F60" s="289"/>
      <c r="G60" s="290" t="str">
        <f t="shared" si="6"/>
        <v/>
      </c>
      <c r="I60" s="362"/>
      <c r="J60" s="615"/>
      <c r="K60" s="616"/>
      <c r="L60" s="288"/>
      <c r="M60" s="289"/>
      <c r="N60" s="290" t="str">
        <f t="shared" si="7"/>
        <v/>
      </c>
    </row>
    <row r="61" spans="2:14" ht="20.100000000000001" customHeight="1">
      <c r="B61" s="362"/>
      <c r="C61" s="615"/>
      <c r="D61" s="616"/>
      <c r="E61" s="288"/>
      <c r="F61" s="289"/>
      <c r="G61" s="290" t="str">
        <f t="shared" si="2"/>
        <v/>
      </c>
      <c r="I61" s="362"/>
      <c r="J61" s="615"/>
      <c r="K61" s="616"/>
      <c r="L61" s="288"/>
      <c r="M61" s="289"/>
      <c r="N61" s="290" t="str">
        <f t="shared" si="3"/>
        <v/>
      </c>
    </row>
    <row r="62" spans="2:14" ht="20.100000000000001" customHeight="1">
      <c r="B62" s="362"/>
      <c r="C62" s="615"/>
      <c r="D62" s="616"/>
      <c r="E62" s="288"/>
      <c r="F62" s="289"/>
      <c r="G62" s="290" t="str">
        <f t="shared" si="2"/>
        <v/>
      </c>
      <c r="I62" s="362"/>
      <c r="J62" s="615"/>
      <c r="K62" s="616"/>
      <c r="L62" s="288"/>
      <c r="M62" s="289"/>
      <c r="N62" s="290" t="str">
        <f t="shared" si="3"/>
        <v/>
      </c>
    </row>
    <row r="63" spans="2:14" ht="20.100000000000001" customHeight="1">
      <c r="B63" t="str">
        <f>"①購入は"&amp;TEXT(リスト!$G$62,"ggge年m月d日")&amp;"から可能です。（出来るだけ早い時期に、研修生数に適した個数を購入し、安全対策に使用してください）"</f>
        <v>①購入は令和7年4月1日から可能です。（出来るだけ早い時期に、研修生数に適した個数を購入し、安全対策に使用してください）</v>
      </c>
    </row>
    <row r="64" spans="2:14" ht="13.5" customHeight="1">
      <c r="B64" t="s">
        <v>561</v>
      </c>
    </row>
    <row r="65" spans="2:2" ht="13.5" customHeight="1">
      <c r="B65" t="s">
        <v>629</v>
      </c>
    </row>
  </sheetData>
  <sheetProtection algorithmName="SHA-512" hashValue="apmxIFUKn6gx5ixXSkRujo/min38stSD2rnUAz4Dnm7pIzfk4lPrZ6167lcg/MI0tQkXUr3/meJBcOqmLqyI+Q==" saltValue="nZnG2OMEHV6trnliV7yMCA==" spinCount="100000" sheet="1" objects="1" scenarios="1"/>
  <customSheetViews>
    <customSheetView guid="{76F1C708-D4F6-4FB5-9F5B-3EE58D925F2F}" showPageBreaks="1" printArea="1" view="pageBreakPreview">
      <selection activeCell="G11" sqref="G11"/>
      <pageMargins left="0.19685039370078741" right="0.19685039370078741" top="0.78740157480314965" bottom="0.39370078740157483" header="0.39370078740157483" footer="0.19685039370078741"/>
      <printOptions horizontalCentered="1"/>
      <pageSetup paperSize="9" scale="88" orientation="landscape" r:id="rId1"/>
    </customSheetView>
  </customSheetViews>
  <mergeCells count="104">
    <mergeCell ref="C45:D45"/>
    <mergeCell ref="J45:K45"/>
    <mergeCell ref="C50:D50"/>
    <mergeCell ref="J50:K50"/>
    <mergeCell ref="C51:D51"/>
    <mergeCell ref="J51:K51"/>
    <mergeCell ref="C46:D46"/>
    <mergeCell ref="J46:K46"/>
    <mergeCell ref="C47:D47"/>
    <mergeCell ref="J47:K47"/>
    <mergeCell ref="C48:D48"/>
    <mergeCell ref="J48:K48"/>
    <mergeCell ref="C49:D49"/>
    <mergeCell ref="J49:K49"/>
    <mergeCell ref="C61:D61"/>
    <mergeCell ref="J61:K61"/>
    <mergeCell ref="C62:D62"/>
    <mergeCell ref="J62:K62"/>
    <mergeCell ref="C58:D58"/>
    <mergeCell ref="J58:K58"/>
    <mergeCell ref="C59:D59"/>
    <mergeCell ref="J59:K59"/>
    <mergeCell ref="C60:D60"/>
    <mergeCell ref="J60:K60"/>
    <mergeCell ref="C55:D55"/>
    <mergeCell ref="J55:K55"/>
    <mergeCell ref="C56:D56"/>
    <mergeCell ref="J56:K56"/>
    <mergeCell ref="C57:D57"/>
    <mergeCell ref="J57:K57"/>
    <mergeCell ref="C52:D52"/>
    <mergeCell ref="J52:K52"/>
    <mergeCell ref="C53:D53"/>
    <mergeCell ref="J53:K53"/>
    <mergeCell ref="C54:D54"/>
    <mergeCell ref="J54:K54"/>
    <mergeCell ref="C42:D42"/>
    <mergeCell ref="J42:K42"/>
    <mergeCell ref="C43:D43"/>
    <mergeCell ref="J43:K43"/>
    <mergeCell ref="C44:D44"/>
    <mergeCell ref="J44:K44"/>
    <mergeCell ref="C41:D41"/>
    <mergeCell ref="J41:K41"/>
    <mergeCell ref="B40:G40"/>
    <mergeCell ref="I40:N40"/>
    <mergeCell ref="J29:K29"/>
    <mergeCell ref="C29:D29"/>
    <mergeCell ref="C28:D28"/>
    <mergeCell ref="J28:K28"/>
    <mergeCell ref="J26:K26"/>
    <mergeCell ref="J25:K25"/>
    <mergeCell ref="C25:D25"/>
    <mergeCell ref="J24:K24"/>
    <mergeCell ref="C27:D27"/>
    <mergeCell ref="C26:D26"/>
    <mergeCell ref="C24:D24"/>
    <mergeCell ref="J27:K27"/>
    <mergeCell ref="I38:J38"/>
    <mergeCell ref="K38:M38"/>
    <mergeCell ref="B34:D34"/>
    <mergeCell ref="M34:N34"/>
    <mergeCell ref="B36:G37"/>
    <mergeCell ref="I36:J36"/>
    <mergeCell ref="K36:N36"/>
    <mergeCell ref="I37:J37"/>
    <mergeCell ref="K37:N37"/>
    <mergeCell ref="B1:D1"/>
    <mergeCell ref="K4:N4"/>
    <mergeCell ref="M1:N1"/>
    <mergeCell ref="I3:J3"/>
    <mergeCell ref="I4:J4"/>
    <mergeCell ref="K3:N3"/>
    <mergeCell ref="J22:K22"/>
    <mergeCell ref="C22:D22"/>
    <mergeCell ref="C23:D23"/>
    <mergeCell ref="J23:K23"/>
    <mergeCell ref="K5:M5"/>
    <mergeCell ref="B15:G15"/>
    <mergeCell ref="B3:G4"/>
    <mergeCell ref="C19:D19"/>
    <mergeCell ref="I5:J5"/>
    <mergeCell ref="B7:E7"/>
    <mergeCell ref="I7:L7"/>
    <mergeCell ref="C16:D16"/>
    <mergeCell ref="I17:M17"/>
    <mergeCell ref="C11:G11"/>
    <mergeCell ref="B11:B12"/>
    <mergeCell ref="J11:N11"/>
    <mergeCell ref="I11:I12"/>
    <mergeCell ref="B18:F18"/>
    <mergeCell ref="C12:G12"/>
    <mergeCell ref="C13:G13"/>
    <mergeCell ref="J12:N12"/>
    <mergeCell ref="J13:N13"/>
    <mergeCell ref="C20:D20"/>
    <mergeCell ref="J19:K19"/>
    <mergeCell ref="C21:D21"/>
    <mergeCell ref="J16:K16"/>
    <mergeCell ref="B17:F17"/>
    <mergeCell ref="J20:K20"/>
    <mergeCell ref="J21:K21"/>
    <mergeCell ref="I15:N15"/>
    <mergeCell ref="I18:M18"/>
  </mergeCells>
  <phoneticPr fontId="13"/>
  <conditionalFormatting sqref="B42:F62 I42:M62">
    <cfRule type="expression" dxfId="151" priority="9" stopIfTrue="1">
      <formula>B42=""</formula>
    </cfRule>
  </conditionalFormatting>
  <conditionalFormatting sqref="B11:G12">
    <cfRule type="expression" dxfId="150" priority="8">
      <formula>$C$10="計上あり"</formula>
    </cfRule>
  </conditionalFormatting>
  <conditionalFormatting sqref="C12:C13 J12:J13 B19:F29 I19:M29 C10 J10">
    <cfRule type="expression" dxfId="149" priority="26" stopIfTrue="1">
      <formula>B10=""</formula>
    </cfRule>
  </conditionalFormatting>
  <conditionalFormatting sqref="G17:G29 N17:N29 K3:N5">
    <cfRule type="expression" dxfId="147" priority="25" stopIfTrue="1">
      <formula>G3=""</formula>
    </cfRule>
  </conditionalFormatting>
  <conditionalFormatting sqref="G42:G62 N42:N62">
    <cfRule type="expression" dxfId="145" priority="10" stopIfTrue="1">
      <formula>G42=""</formula>
    </cfRule>
  </conditionalFormatting>
  <conditionalFormatting sqref="I11:N12">
    <cfRule type="expression" dxfId="144" priority="7">
      <formula>$J$10="計上あり"</formula>
    </cfRule>
  </conditionalFormatting>
  <conditionalFormatting sqref="K36:N38">
    <cfRule type="expression" dxfId="143" priority="15" stopIfTrue="1">
      <formula>K36=""</formula>
    </cfRule>
  </conditionalFormatting>
  <dataValidations count="7">
    <dataValidation type="date" allowBlank="1" showInputMessage="1" showErrorMessage="1" error="R7/4/1～R8/1/31までの日付を入力してください。" sqref="I19:I29 B19:B29 B42:B62 I42:I62" xr:uid="{00000000-0002-0000-0800-000000000000}">
      <formula1>INDIRECT("リスト!G62")</formula1>
      <formula2>INDIRECT("リスト!G63")</formula2>
    </dataValidation>
    <dataValidation imeMode="disabled" allowBlank="1" showInputMessage="1" showErrorMessage="1" sqref="M19:M29 F19:F29 F42:F62 M42:M62" xr:uid="{00000000-0002-0000-0800-000001000000}"/>
    <dataValidation type="whole" imeMode="disabled" allowBlank="1" showInputMessage="1" showErrorMessage="1" sqref="L19:L29 E19:E29 E42:E62 L42:L62" xr:uid="{00000000-0002-0000-0800-000002000000}">
      <formula1>-999999</formula1>
      <formula2>999999</formula2>
    </dataValidation>
    <dataValidation type="list" allowBlank="1" showInputMessage="1" showErrorMessage="1" sqref="J19:K29 C19:D29 C42:D62 J42:K62" xr:uid="{00000000-0002-0000-0800-000003000000}">
      <formula1>INDIRECT("リスト!O$25:$O$60")</formula1>
    </dataValidation>
    <dataValidation type="list" allowBlank="1" showInputMessage="1" showErrorMessage="1" sqref="J12:N12" xr:uid="{00000000-0002-0000-0800-000004000000}">
      <formula1>INDIRECT("リスト!$BW$7:$BW$10")</formula1>
    </dataValidation>
    <dataValidation type="list" allowBlank="1" showInputMessage="1" showErrorMessage="1" sqref="C12:G12" xr:uid="{00000000-0002-0000-0800-000005000000}">
      <formula1>INDIRECT("リスト!$BW$3:$BW$5")</formula1>
    </dataValidation>
    <dataValidation type="list" allowBlank="1" showInputMessage="1" showErrorMessage="1" prompt="資材費を計上する場合は、_x000a_「計上あり」を選択してください。_x000a_計上しない場合は、_x000a_「計上なし」を選択してください。" sqref="C10 J10" xr:uid="{00000000-0002-0000-0800-000006000000}">
      <formula1>"計上あり,計上なし"</formula1>
    </dataValidation>
  </dataValidations>
  <hyperlinks>
    <hyperlink ref="B1:D1" location="'2-1(表紙)'!D24" display="様式２－７" xr:uid="{00000000-0004-0000-0800-000000000000}"/>
  </hyperlinks>
  <printOptions horizontalCentered="1"/>
  <pageMargins left="0.19685039370078741" right="0.19685039370078741" top="0.78740157480314965" bottom="0.39370078740157483" header="0.39370078740157483" footer="0.19685039370078741"/>
  <pageSetup paperSize="9" scale="85" orientation="landscape" r:id="rId2"/>
  <rowBreaks count="1" manualBreakCount="1">
    <brk id="33" max="13" man="1"/>
  </rowBreaks>
  <legacyDrawing r:id="rId3"/>
  <extLst>
    <ext xmlns:x14="http://schemas.microsoft.com/office/spreadsheetml/2009/9/main" uri="{78C0D931-6437-407d-A8EE-F0AAD7539E65}">
      <x14:conditionalFormattings>
        <x14:conditionalFormatting xmlns:xm="http://schemas.microsoft.com/office/excel/2006/main">
          <x14:cfRule type="expression" priority="6" id="{F4B38B24-F718-4498-8A99-936D2870133A}">
            <xm:f>'2-1(表紙)'!$J$3=リスト!$G$4</xm:f>
            <x14:dxf>
              <font>
                <color theme="1" tint="0.34998626667073579"/>
              </font>
              <fill>
                <patternFill>
                  <bgColor theme="0" tint="-0.499984740745262"/>
                </patternFill>
              </fill>
            </x14:dxf>
          </x14:cfRule>
          <xm:sqref>E19:E29 G19:G29 L19:L29 N19:N29 E42:E62 G42:G62 L42:L62 N42:N62</xm:sqref>
        </x14:conditionalFormatting>
        <x14:conditionalFormatting xmlns:xm="http://schemas.microsoft.com/office/excel/2006/main">
          <x14:cfRule type="expression" priority="5" id="{BCBD8149-9A68-46D9-AC05-EE287A800D02}">
            <xm:f>'2-1(表紙)'!$J$3=リスト!$G$4</xm:f>
            <x14:dxf>
              <font>
                <color theme="0"/>
              </font>
            </x14:dxf>
          </x14:cfRule>
          <xm:sqref>G18 N18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B437E82CDEDF045A75B3D42925801CA" ma:contentTypeVersion="4" ma:contentTypeDescription="新しいドキュメントを作成します。" ma:contentTypeScope="" ma:versionID="9c23f3999efdeeccdd840a6f30bf3721">
  <xsd:schema xmlns:xsd="http://www.w3.org/2001/XMLSchema" xmlns:xs="http://www.w3.org/2001/XMLSchema" xmlns:p="http://schemas.microsoft.com/office/2006/metadata/properties" xmlns:ns2="4bd6a7dc-7fed-4b16-8129-10b1bb98815f" targetNamespace="http://schemas.microsoft.com/office/2006/metadata/properties" ma:root="true" ma:fieldsID="36eb163016277ef69d8a668a3ed93ab4" ns2:_="">
    <xsd:import namespace="4bd6a7dc-7fed-4b16-8129-10b1bb9881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d6a7dc-7fed-4b16-8129-10b1bb988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4224D5-A932-41F1-93AF-C07CE8F307CC}">
  <ds:schemaRefs>
    <ds:schemaRef ds:uri="http://schemas.microsoft.com/sharepoint/v3/contenttype/forms"/>
  </ds:schemaRefs>
</ds:datastoreItem>
</file>

<file path=customXml/itemProps2.xml><?xml version="1.0" encoding="utf-8"?>
<ds:datastoreItem xmlns:ds="http://schemas.openxmlformats.org/officeDocument/2006/customXml" ds:itemID="{9F876234-4D1F-4690-AABD-8695C283299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d6a7dc-7fed-4b16-8129-10b1bb98815f"/>
    <ds:schemaRef ds:uri="http://www.w3.org/XML/1998/namespace"/>
    <ds:schemaRef ds:uri="http://purl.org/dc/dcmitype/"/>
  </ds:schemaRefs>
</ds:datastoreItem>
</file>

<file path=customXml/itemProps3.xml><?xml version="1.0" encoding="utf-8"?>
<ds:datastoreItem xmlns:ds="http://schemas.openxmlformats.org/officeDocument/2006/customXml" ds:itemID="{95E5041B-6458-4EC0-9065-0CB529ACA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d6a7dc-7fed-4b16-8129-10b1bb9881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34</vt:i4>
      </vt:variant>
    </vt:vector>
  </HeadingPairs>
  <TitlesOfParts>
    <vt:vector size="60" baseType="lpstr">
      <vt:lpstr>リスト</vt:lpstr>
      <vt:lpstr>2-1(表紙)</vt:lpstr>
      <vt:lpstr>2-2(基本)</vt:lpstr>
      <vt:lpstr>2-2(補足)</vt:lpstr>
      <vt:lpstr>2-3(詳細)</vt:lpstr>
      <vt:lpstr>2-4(技術習得費)</vt:lpstr>
      <vt:lpstr>2-5(社保等)</vt:lpstr>
      <vt:lpstr>2-6(住宅・環境費)</vt:lpstr>
      <vt:lpstr>2-7(TR・FW1資材費)</vt:lpstr>
      <vt:lpstr>2-8(FW1研修準備費)</vt:lpstr>
      <vt:lpstr>2-9(FW安全装備)</vt:lpstr>
      <vt:lpstr>2-10(指導員)</vt:lpstr>
      <vt:lpstr>2-11(研修内容)</vt:lpstr>
      <vt:lpstr>2-12(積算表)</vt:lpstr>
      <vt:lpstr>2-13【多能工化】造林（研修生・技術習得費）</vt:lpstr>
      <vt:lpstr>2-14【多能工化】造林（作業面積）</vt:lpstr>
      <vt:lpstr>2-15【多能工化】伐採等（研修生・作業工程）</vt:lpstr>
      <vt:lpstr>2-16【多能工化】伐採等（技術習得費・講習費）</vt:lpstr>
      <vt:lpstr>2-17_TR多能工化研修(R6補正)助成金請求書【上期】</vt:lpstr>
      <vt:lpstr>2-18_FW研修 助成金請求書【上期】</vt:lpstr>
      <vt:lpstr>2-19_TR多能工化研修(R6補正)助成金請求書【年間】</vt:lpstr>
      <vt:lpstr>2-20_FW研修 助成金請求書【年間】</vt:lpstr>
      <vt:lpstr>FW研修生離脱届</vt:lpstr>
      <vt:lpstr>FW研修中止届</vt:lpstr>
      <vt:lpstr>TR多能工化研修中止届</vt:lpstr>
      <vt:lpstr>日数減少理由書</vt:lpstr>
      <vt:lpstr>FW研修生離脱届!ＦＷ１_</vt:lpstr>
      <vt:lpstr>ＦＷ２_</vt:lpstr>
      <vt:lpstr>ＦＷ３_</vt:lpstr>
      <vt:lpstr>'2-1(表紙)'!Print_Area</vt:lpstr>
      <vt:lpstr>'2-10(指導員)'!Print_Area</vt:lpstr>
      <vt:lpstr>'2-11(研修内容)'!Print_Area</vt:lpstr>
      <vt:lpstr>'2-12(積算表)'!Print_Area</vt:lpstr>
      <vt:lpstr>'2-13【多能工化】造林（研修生・技術習得費）'!Print_Area</vt:lpstr>
      <vt:lpstr>'2-14【多能工化】造林（作業面積）'!Print_Area</vt:lpstr>
      <vt:lpstr>'2-15【多能工化】伐採等（研修生・作業工程）'!Print_Area</vt:lpstr>
      <vt:lpstr>'2-16【多能工化】伐採等（技術習得費・講習費）'!Print_Area</vt:lpstr>
      <vt:lpstr>'2-17_TR多能工化研修(R6補正)助成金請求書【上期】'!Print_Area</vt:lpstr>
      <vt:lpstr>'2-18_FW研修 助成金請求書【上期】'!Print_Area</vt:lpstr>
      <vt:lpstr>'2-19_TR多能工化研修(R6補正)助成金請求書【年間】'!Print_Area</vt:lpstr>
      <vt:lpstr>'2-2(基本)'!Print_Area</vt:lpstr>
      <vt:lpstr>'2-2(補足)'!Print_Area</vt:lpstr>
      <vt:lpstr>'2-20_FW研修 助成金請求書【年間】'!Print_Area</vt:lpstr>
      <vt:lpstr>'2-3(詳細)'!Print_Area</vt:lpstr>
      <vt:lpstr>'2-4(技術習得費)'!Print_Area</vt:lpstr>
      <vt:lpstr>'2-5(社保等)'!Print_Area</vt:lpstr>
      <vt:lpstr>'2-6(住宅・環境費)'!Print_Area</vt:lpstr>
      <vt:lpstr>'2-7(TR・FW1資材費)'!Print_Area</vt:lpstr>
      <vt:lpstr>'2-8(FW1研修準備費)'!Print_Area</vt:lpstr>
      <vt:lpstr>'2-9(FW安全装備)'!Print_Area</vt:lpstr>
      <vt:lpstr>FW研修生離脱届!Print_Area</vt:lpstr>
      <vt:lpstr>FW研修中止届!Print_Area</vt:lpstr>
      <vt:lpstr>TR多能工化研修中止届!Print_Area</vt:lpstr>
      <vt:lpstr>日数減少理由書!Print_Area</vt:lpstr>
      <vt:lpstr>'2-15【多能工化】伐採等（研修生・作業工程）'!作業種の変更_後</vt:lpstr>
      <vt:lpstr>'2-15【多能工化】伐採等（研修生・作業工程）'!作業種の変更_前</vt:lpstr>
      <vt:lpstr>'2-15【多能工化】伐採等（研修生・作業工程）'!素材生産を行う</vt:lpstr>
      <vt:lpstr>'2-15【多能工化】伐採等（研修生・作業工程）'!造林作業のみを行う</vt:lpstr>
      <vt:lpstr>同一作業種内の工程変更_後</vt:lpstr>
      <vt:lpstr>'2-15【多能工化】伐採等（研修生・作業工程）'!同一作業種内の工程変更_前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dc:description>元データ「＜R5補正R6緑＞様式2_TR・FW・多能工化_20240417.xlsx」</dc:description>
  <cp:lastModifiedBy>全森　担い手02（折原）</cp:lastModifiedBy>
  <cp:lastPrinted>2025-04-16T02:45:17Z</cp:lastPrinted>
  <dcterms:created xsi:type="dcterms:W3CDTF">2013-02-13T01:59:49Z</dcterms:created>
  <dcterms:modified xsi:type="dcterms:W3CDTF">2025-04-23T07:41:22Z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0x0101005B437E82CDEDF045A75B3D42925801CA</vt:lpwstr>
  </property>
</Properties>
</file>